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2570" activeTab="0"/>
  </bookViews>
  <sheets>
    <sheet name="Stavební rozpočet" sheetId="1" r:id="rId1"/>
    <sheet name="Stavební rozpočet - součet" sheetId="2" r:id="rId2"/>
    <sheet name="Výkaz výměr" sheetId="3" r:id="rId3"/>
    <sheet name="Krycí list rozpočtu" sheetId="4" r:id="rId4"/>
    <sheet name="VORN" sheetId="5" r:id="rId5"/>
  </sheets>
  <definedNames>
    <definedName name="_xlfn.SINGLE" hidden="1">#NAME?</definedName>
    <definedName name="vorn_sum">'VORN'!$I$36:$I$36</definedName>
  </definedNames>
  <calcPr fullCalcOnLoad="1"/>
</workbook>
</file>

<file path=xl/sharedStrings.xml><?xml version="1.0" encoding="utf-8"?>
<sst xmlns="http://schemas.openxmlformats.org/spreadsheetml/2006/main" count="611" uniqueCount="256">
  <si>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</si>
  <si>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</si>
  <si>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</si>
  <si>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</si>
  <si>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</si>
  <si>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</si>
  <si>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</si>
  <si>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</si>
  <si>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</si>
  <si>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</si>
  <si>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</si>
  <si>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</si>
  <si>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</si>
  <si>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</si>
  <si>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</si>
  <si>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</si>
  <si>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</si>
  <si>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</si>
  <si>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</si>
  <si>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</si>
  <si>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</si>
  <si>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</si>
  <si>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</si>
  <si>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Poznámka:</t>
  </si>
  <si>
    <t>V rozpočtu kalkulovaná sanace zdiva sálu A a B, vstupu a provozní chodby a dále kanceláře a zdiva ve schodišti na půdu. Kalkulována demontáž stávajících obkladů v sálech a jejich zpětná montáž, demontáž radiátorů a jejich zpětná montáž, otlučení stávajících vlhkých omítek do 1m, vyškrábání spár a provedení sanační omítky CEMIX. Před omítkami bude provedena nízkotlaká injektáž zdiva za účelem vytvoření hydroizolační clony proti vzlínání vlhkosti. Závěrem kalkulován úklid stavby.</t>
  </si>
  <si>
    <t>Objekt</t>
  </si>
  <si>
    <t>Kód</t>
  </si>
  <si>
    <t>28</t>
  </si>
  <si>
    <t>281606111R00</t>
  </si>
  <si>
    <t>RTS komentář:</t>
  </si>
  <si>
    <t>281606112R00</t>
  </si>
  <si>
    <t>281606113R00</t>
  </si>
  <si>
    <t>281606114R00</t>
  </si>
  <si>
    <t>60</t>
  </si>
  <si>
    <t>602011102R00</t>
  </si>
  <si>
    <t>602011121R00</t>
  </si>
  <si>
    <t>602011151R00</t>
  </si>
  <si>
    <t>90</t>
  </si>
  <si>
    <t>900      R02</t>
  </si>
  <si>
    <t>Varianta:</t>
  </si>
  <si>
    <t>900      R01</t>
  </si>
  <si>
    <t>97</t>
  </si>
  <si>
    <t>978013191R00</t>
  </si>
  <si>
    <t>978023411R00</t>
  </si>
  <si>
    <t>H99</t>
  </si>
  <si>
    <t>999281108R00</t>
  </si>
  <si>
    <t>S</t>
  </si>
  <si>
    <t>979081111R00</t>
  </si>
  <si>
    <t>979081121R00</t>
  </si>
  <si>
    <t>979082111R00</t>
  </si>
  <si>
    <t>979082121R00</t>
  </si>
  <si>
    <t>Stvolovská rychta - sanace objektu</t>
  </si>
  <si>
    <t>Občanská stavba - víceúčelový objekt</t>
  </si>
  <si>
    <t>Stvolová</t>
  </si>
  <si>
    <t>Zkrácený popis / Varianta</t>
  </si>
  <si>
    <t>Rozměry</t>
  </si>
  <si>
    <t>Zpevňování hornin a konstrukcí</t>
  </si>
  <si>
    <t>Beztlaková chem.injektáž zdiva cihlového tl. 30 cm</t>
  </si>
  <si>
    <t>Vyvrtání otvorů, beztlakové injektování, dodávka injektážní hmoty Injektol. 8 vrtů/m zdi, průměr 30 mm, spotřeba 2,6 l látky/m vrtu</t>
  </si>
  <si>
    <t>Beztlaková chem.injektáž zdiva cihlového tl. 45 cm</t>
  </si>
  <si>
    <t>Vyvrtání otvorů (8 kusů/m), beztlakové injektování, dodávka injektážní hmoty Injektol. 8 vrtů/m zdi, průměr 30 mm, spotřeba 2,6 l látky/m vrtu</t>
  </si>
  <si>
    <t>Beztlaková chem.injektáž zdiva cihlového tl. 60 cm</t>
  </si>
  <si>
    <t>Beztlaková chem.injektáž zdiva cihlového tl. 90 cm</t>
  </si>
  <si>
    <t>Omítky ze suchých směsí</t>
  </si>
  <si>
    <t>Postřik cementový Cemix 052, ručně, báze sanační</t>
  </si>
  <si>
    <t>Postřik ze suché omítkové směsi Cemix, vhodný pro vnitřní i vnější použití. V položce nejsou zakalkulovány náklady na pomocné lešení, náklady na použití rohových lišt a armovací skelné tkaniny.</t>
  </si>
  <si>
    <t>Omítka jádrová sanační Cemix 084, ručně</t>
  </si>
  <si>
    <t>Omítka ze suché směsi Cemix, vhodná pro vnitřní i vnější použití. Položka je kalkulována jako jedna z vrstev omítkové skladby. Položky za jednotlivé požadované vrstvy se sčítají.  V položce nejsou zakalkulovány náklady na pomocné lešení, náklady na použití rohových lišt a armovací skelné tkaniny.</t>
  </si>
  <si>
    <t>Štuk na stěnách sanační Cemix 034, ručně</t>
  </si>
  <si>
    <t>Omítka ze suché směsi Cemix, vhodná pro vnější použití. Položka je kalkulována jako jedna z vrstev omítkové skladby. Položky za jednotlivé požadované vrstvy se sčítají.  V položce nejsou zakalkulovány náklady na pomocné lešení, náklady na použití rohových lišt a armovací skelné tkaniny.</t>
  </si>
  <si>
    <t>Hodinové zúčtovací sazby (HZS)</t>
  </si>
  <si>
    <t>HZS</t>
  </si>
  <si>
    <t>stavební dělník v tarifní třídě 5</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</si>
  <si>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</si>
  <si>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</si>
  <si>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stavební dělník v tarifní třídě 4</t>
  </si>
  <si>
    <t>Prorážení otvorů a ostatní bourací práce</t>
  </si>
  <si>
    <t>Otlučení omítek vnitřních stěn v rozsahu do 100 %</t>
  </si>
  <si>
    <t>S vyškrabáním spár, s očištěním zdiva. V položce není kalkulována manipulace se sutí, která se oceňuje samostatně položkami souboru 979.</t>
  </si>
  <si>
    <t>Vysekání a úprava spár zdiva cihelného mimo komín.</t>
  </si>
  <si>
    <t>V položce není kalkulována manipulace se sutí, která se oceňuje samostatně položkami souboru 979.</t>
  </si>
  <si>
    <t>Ostatní přesuny hmot</t>
  </si>
  <si>
    <t>Přesun hmot pro opravy a údržbu do výšky 12 m</t>
  </si>
  <si>
    <t>Přesuny sutí</t>
  </si>
  <si>
    <t>Odvoz suti a vybour. hmot na skládku do 1 km</t>
  </si>
  <si>
    <t>Příplatek k odvozu za každý další 1 km</t>
  </si>
  <si>
    <t>Vnitrostaveništní doprava suti do 10 m</t>
  </si>
  <si>
    <t>Včetně případného složení na staveništní deponii</t>
  </si>
  <si>
    <t>Příplatek k vnitrost. dopravě suti za dalších 5 m</t>
  </si>
  <si>
    <t>Doba výstavby:</t>
  </si>
  <si>
    <t>Začátek výstavby:</t>
  </si>
  <si>
    <t>Konec výstavby:</t>
  </si>
  <si>
    <t>Zpracováno dne:</t>
  </si>
  <si>
    <t>MJ</t>
  </si>
  <si>
    <t>m</t>
  </si>
  <si>
    <t>m2</t>
  </si>
  <si>
    <t>h</t>
  </si>
  <si>
    <t>t</t>
  </si>
  <si>
    <t>20.01.2022</t>
  </si>
  <si>
    <t>Množství</t>
  </si>
  <si>
    <t>Objednatel:</t>
  </si>
  <si>
    <t>Projektant:</t>
  </si>
  <si>
    <t>Zhotovitel:</t>
  </si>
  <si>
    <t>Zpracoval:</t>
  </si>
  <si>
    <t>Cena/MJ</t>
  </si>
  <si>
    <t>(Kč)</t>
  </si>
  <si>
    <t> </t>
  </si>
  <si>
    <t>ing.Lubomír Řezníček st.</t>
  </si>
  <si>
    <t>Náklady (Kč)</t>
  </si>
  <si>
    <t>Celkem</t>
  </si>
  <si>
    <t>Hmotnost (t)</t>
  </si>
  <si>
    <t>Jednot.</t>
  </si>
  <si>
    <t>Demont.</t>
  </si>
  <si>
    <t>Celkem/MJ</t>
  </si>
  <si>
    <t>Cenová</t>
  </si>
  <si>
    <t>soustava</t>
  </si>
  <si>
    <t>RTS I / 2021</t>
  </si>
  <si>
    <t>Přesuny</t>
  </si>
  <si>
    <t>Typ skupiny</t>
  </si>
  <si>
    <t>HSV mat</t>
  </si>
  <si>
    <t>HSV prac</t>
  </si>
  <si>
    <t>PSV mat</t>
  </si>
  <si>
    <t>PSV prac</t>
  </si>
  <si>
    <t>Mont mat</t>
  </si>
  <si>
    <t>Mont prac</t>
  </si>
  <si>
    <t>Ostatní mat.</t>
  </si>
  <si>
    <t>28_</t>
  </si>
  <si>
    <t>60_</t>
  </si>
  <si>
    <t>90_</t>
  </si>
  <si>
    <t>97_</t>
  </si>
  <si>
    <t>H99_</t>
  </si>
  <si>
    <t>S_</t>
  </si>
  <si>
    <t>2_</t>
  </si>
  <si>
    <t>6_</t>
  </si>
  <si>
    <t>9_</t>
  </si>
  <si>
    <t>_</t>
  </si>
  <si>
    <t>MAT</t>
  </si>
  <si>
    <t>WORK</t>
  </si>
  <si>
    <t>CELK</t>
  </si>
  <si>
    <t>ISWORK</t>
  </si>
  <si>
    <t>P</t>
  </si>
  <si>
    <t>GROUPCODE</t>
  </si>
  <si>
    <t>Slepý stavební rozpočet - rekapitulace</t>
  </si>
  <si>
    <t>Zkrácený popis</t>
  </si>
  <si>
    <t>Celkem:</t>
  </si>
  <si>
    <t>Náklady (Kč) - celkem</t>
  </si>
  <si>
    <t>Celková hmotnost (t)</t>
  </si>
  <si>
    <t>T</t>
  </si>
  <si>
    <t>Výkaz výměr</t>
  </si>
  <si>
    <t>1,95+2,4+1+2,05+2,3</t>
  </si>
  <si>
    <t>2,4</t>
  </si>
  <si>
    <t>3,05+2</t>
  </si>
  <si>
    <t>10,8*2+7,45+1,15+0,9</t>
  </si>
  <si>
    <t>9,65+7,45</t>
  </si>
  <si>
    <t>3,15+2,3+3,5</t>
  </si>
  <si>
    <t>2,3+2,05+3,4+5,45+0,8+2,45</t>
  </si>
  <si>
    <t>10,8*1*2+7,45*1+1,15*1+0,9*1</t>
  </si>
  <si>
    <t>9,65*1*2+7,45*1+1,15*1+0,9*1</t>
  </si>
  <si>
    <t>0,8*2*1+0,35*1*2+0,55*1*2+0,8*1*4</t>
  </si>
  <si>
    <t>(3,5+0,7+4,55)*1+7,8*1</t>
  </si>
  <si>
    <t>(10,8+0,8+0,8+2,45)*2*1+2,3*1</t>
  </si>
  <si>
    <t>1,95*1*2+2,4*2*1</t>
  </si>
  <si>
    <t>2,4*2*1+1,4*2*1+1*2*1</t>
  </si>
  <si>
    <t>24</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</si>
  <si>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t>
  </si>
  <si>
    <t>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</si>
  <si>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8,01*20</t>
  </si>
  <si>
    <t>8,01*5</t>
  </si>
  <si>
    <t>zdivo místnosti 1.11 a 1.12</t>
  </si>
  <si>
    <t>místnost 1,11</t>
  </si>
  <si>
    <t>místnosti 1.12 a 1.10</t>
  </si>
  <si>
    <t>1.02 sál A</t>
  </si>
  <si>
    <t>1.03 sál B</t>
  </si>
  <si>
    <t>vstupní chodba stěna ke kuchyni 1.01 a 1.05 a 1.04</t>
  </si>
  <si>
    <t>provozní chodba stěna k sociálkám 1.09 a 1.10</t>
  </si>
  <si>
    <t>špalety v sálech A,B</t>
  </si>
  <si>
    <t>vstupní chodba 1.01 a 1.05 a 1.04</t>
  </si>
  <si>
    <t>provozní chodba 1.09 a 1.10</t>
  </si>
  <si>
    <t>1.11 Kancelář</t>
  </si>
  <si>
    <t>1.12 chodba pod schody na půdu</t>
  </si>
  <si>
    <t>demontáž obkladů stěn sály A a B</t>
  </si>
  <si>
    <t>zpětná montáž obkladů stěn sály A a B</t>
  </si>
  <si>
    <t>demontáž radiátorů ÚT</t>
  </si>
  <si>
    <t>zpětná montáž radiátorů</t>
  </si>
  <si>
    <t>úklid stavby a vyčištění</t>
  </si>
  <si>
    <t>skládka KORA Kunštát 20 km</t>
  </si>
  <si>
    <t>Potřebné množství</t>
  </si>
  <si>
    <t>Rozpočtové náklady v Kč</t>
  </si>
  <si>
    <t>A</t>
  </si>
  <si>
    <t>HSV</t>
  </si>
  <si>
    <t>PSV</t>
  </si>
  <si>
    <t>"M"</t>
  </si>
  <si>
    <t>Ostatní materiál</t>
  </si>
  <si>
    <t>Přesun hmot a sutí</t>
  </si>
  <si>
    <t>ZRN celkem</t>
  </si>
  <si>
    <t>Základ 0%</t>
  </si>
  <si>
    <t>Základ 15%</t>
  </si>
  <si>
    <t>Základ 21%</t>
  </si>
  <si>
    <t>Projektant</t>
  </si>
  <si>
    <t>Datum, razítko a podpis</t>
  </si>
  <si>
    <t xml:space="preserve">V rozpočtu kalkulovaná sanace zdiva sálu A a B, vstupu a provozní chodby a dále kanceláře a zdiva ve schodišti na půdu. Kalkulována demontáž stávajících obkladů v sálech a jejich zpětná montáž, demontáž radiátorů a jejich zpětná montáž, otlučení stávajících vlhkých omítek do 1m, vyškrábání spár a provedení sanační omítky CEMIX. Před omítkami bude provedena nízkotlaká injektáž zdiva za účelem vytvoření hydroizolační clony proti vzlínání vlhkosti. Závěrem kalkulován úklid stavby. </t>
  </si>
  <si>
    <t>Základní rozpočtové náklady</t>
  </si>
  <si>
    <t>Dodávky</t>
  </si>
  <si>
    <t>Montáž</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</si>
  <si>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</si>
  <si>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</si>
  <si>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</si>
  <si>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</si>
  <si>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</si>
  <si>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</si>
  <si>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</si>
  <si>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</si>
  <si>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</si>
  <si>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</si>
  <si>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</si>
  <si>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</si>
  <si>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</si>
  <si>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</si>
  <si>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</si>
  <si>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</si>
  <si>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</si>
  <si>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</si>
  <si>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</si>
  <si>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</si>
  <si>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</si>
  <si>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</si>
  <si>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</si>
  <si>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</si>
  <si>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</si>
  <si>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</si>
  <si>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</si>
  <si>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</si>
  <si>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</si>
  <si>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Vedlejší rozpočtové náklady VRN</t>
  </si>
  <si>
    <t>Doplňkové náklady DN</t>
  </si>
  <si>
    <t>Celkem DN</t>
  </si>
  <si>
    <t>Celkem NUS</t>
  </si>
  <si>
    <t>Celkem VRN</t>
  </si>
  <si>
    <t>Ostatní rozpočtové náklady ORN</t>
  </si>
  <si>
    <t>Ostatní rozpočtové náklady (ORN)</t>
  </si>
  <si>
    <t>Celkem ORN</t>
  </si>
  <si>
    <t>Vedlejší a ostatní rozpočtové náklady</t>
  </si>
  <si>
    <t>Kč</t>
  </si>
  <si>
    <t>%</t>
  </si>
  <si>
    <t>Základna</t>
  </si>
  <si>
    <t>05/2022</t>
  </si>
  <si>
    <t>Obec Stvolová, Stvolová 39, 679 61 Letovice</t>
  </si>
  <si>
    <t>ing. Lubomír Řezníček, Vranová 1,679 62</t>
  </si>
  <si>
    <t>Obec Stvolová</t>
  </si>
  <si>
    <t>00532185</t>
  </si>
  <si>
    <t>12408417</t>
  </si>
  <si>
    <t>124 08 417</t>
  </si>
  <si>
    <t>3 měsíce</t>
  </si>
  <si>
    <t xml:space="preserve">ing. Lubomír Řezníček </t>
  </si>
  <si>
    <t>ing. Lubomír Řezníček</t>
  </si>
  <si>
    <t>09/2022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</si>
</sst>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dd/mm/yy"/>
    <numFmt numFmtId="165" formatCode="dd\.mmmm\.yy"/>
  </numFmts>
  <fonts count="51">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i/>
      <sz val="8"/>
      <color indexed="8"/>
      <name val="Arial"/>
      <family val="0"/>
    </font>
    <font>
      <b/>
      <sz val="10"/>
      <color indexed="56"/>
      <name val="Arial"/>
      <family val="0"/>
    </font>
    <font>
      <i/>
      <sz val="10"/>
      <color indexed="58"/>
      <name val="Arial"/>
      <family val="0"/>
    </font>
    <font>
      <i/>
      <sz val="10"/>
      <color indexed="59"/>
      <name val="Arial"/>
      <family val="0"/>
    </font>
    <font>
      <i/>
      <sz val="9"/>
      <color indexed="58"/>
      <name val="Arial"/>
      <family val="0"/>
    </font>
    <font>
      <i/>
      <sz val="9"/>
      <color indexed="63"/>
      <name val="Arial"/>
      <family val="0"/>
    </font>
    <font>
      <i/>
      <sz val="9"/>
      <color indexed="50"/>
      <name val="Arial"/>
      <family val="0"/>
    </font>
    <font>
      <i/>
      <sz val="9"/>
      <color indexed="61"/>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style="thin"/>
      <right/>
      <top style="medium"/>
      <bottom/>
    </border>
    <border>
      <left style="thin"/>
      <right/>
      <top/>
      <bottom/>
    </border>
    <border>
      <left style="thin"/>
      <right/>
      <top/>
      <bottom style="thin"/>
    </border>
    <border>
      <left/>
      <right/>
      <top style="thin"/>
      <bottom/>
    </border>
    <border>
      <left style="thin"/>
      <right style="thin"/>
      <top style="medium"/>
      <bottom/>
    </border>
    <border>
      <left style="thin"/>
      <right style="thin"/>
      <top/>
      <bottom style="medium"/>
    </border>
    <border>
      <left/>
      <right/>
      <top style="medium"/>
      <bottom/>
    </border>
    <border>
      <left/>
      <right/>
      <top/>
      <bottom style="thin"/>
    </border>
    <border>
      <left style="thin"/>
      <right style="medium"/>
      <top style="medium"/>
      <bottom/>
    </border>
    <border>
      <left style="medium"/>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right style="thin"/>
      <top style="medium"/>
      <bottom/>
    </border>
    <border>
      <left/>
      <right style="thin"/>
      <top/>
      <bottom/>
    </border>
    <border>
      <left/>
      <right style="thin"/>
      <top/>
      <bottom style="thin"/>
    </border>
    <border>
      <left style="medium"/>
      <right/>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thin"/>
      <bottom/>
    </border>
    <border>
      <left/>
      <right style="thin"/>
      <top style="thin"/>
      <bottom/>
    </border>
    <border>
      <left style="thin"/>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style="thin"/>
    </border>
    <border>
      <left/>
      <right/>
      <top style="medium"/>
      <bottom style="medium"/>
    </border>
    <border>
      <left/>
      <right/>
      <top/>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n"/>
      <right/>
      <top style="medium"/>
      <bottom style="medium"/>
    </border>
    <border>
      <left/>
      <right style="thin"/>
      <top style="medium"/>
      <bottom style="medium"/>
    </border>
    <border>
      <left/>
      <right style="medium"/>
      <top/>
      <bottom/>
    </border>
    <border>
      <left style="medium"/>
      <right/>
      <top/>
      <bottom style="medium"/>
    </border>
    <border>
      <left/>
      <right style="medium"/>
      <top/>
      <bottom style="medium"/>
    </border>
    <border>
      <left style="thin"/>
      <right/>
      <top style="thin"/>
      <bottom style="thin"/>
    </border>
    <border>
      <left/>
      <right/>
      <top style="thin"/>
      <bottom style="thin"/>
    </border>
    <border>
      <left style="medium"/>
      <right/>
      <top style="medium"/>
      <bottom/>
    </border>
    <border>
      <left/>
      <right style="medium"/>
      <top style="medium"/>
      <bottom/>
    </border>
    <border>
      <left style="thin"/>
      <right/>
      <top style="thin"/>
      <bottom style="medium"/>
    </border>
    <border>
      <left/>
      <right style="thin"/>
      <top style="thin"/>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6" fillId="20"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22" borderId="6" applyNumberFormat="0" applyFont="0" applyAlignment="0" applyProtection="0"/>
    <xf numFmtId="43"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94">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49" fontId="4" fillId="33" borderId="13" xfId="0" applyNumberFormat="1" applyFont="1" applyFill="1" applyBorder="1" applyAlignment="1" applyProtection="1">
      <alignment horizontal="left" vertical="center"/>
      <protection/>
    </xf>
    <xf numFmtId="49" fontId="5" fillId="0" borderId="14"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1" fillId="0" borderId="17" xfId="0" applyNumberFormat="1" applyFont="1" applyFill="1" applyBorder="1" applyAlignment="1" applyProtection="1">
      <alignment horizontal="left" vertical="center"/>
      <protection/>
    </xf>
    <xf numFmtId="49" fontId="7" fillId="33" borderId="18"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49" fontId="5" fillId="0" borderId="19"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left" vertical="center"/>
      <protection/>
    </xf>
    <xf numFmtId="49" fontId="4" fillId="33" borderId="18"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5" fillId="0" borderId="19" xfId="0" applyNumberFormat="1" applyFont="1" applyFill="1" applyBorder="1" applyAlignment="1" applyProtection="1">
      <alignment horizontal="right" vertical="center"/>
      <protection/>
    </xf>
    <xf numFmtId="49" fontId="3" fillId="0" borderId="2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7" fillId="33" borderId="18" xfId="0" applyNumberFormat="1" applyFont="1" applyFill="1" applyBorder="1" applyAlignment="1" applyProtection="1">
      <alignment horizontal="right" vertical="center"/>
      <protection/>
    </xf>
    <xf numFmtId="49" fontId="7" fillId="33" borderId="0" xfId="0" applyNumberFormat="1" applyFont="1" applyFill="1" applyBorder="1" applyAlignment="1" applyProtection="1">
      <alignment horizontal="right" vertical="center"/>
      <protection/>
    </xf>
    <xf numFmtId="49" fontId="3" fillId="0" borderId="24"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7" fillId="33" borderId="27" xfId="0" applyNumberFormat="1" applyFont="1" applyFill="1" applyBorder="1" applyAlignment="1" applyProtection="1">
      <alignment horizontal="right" vertical="center"/>
      <protection/>
    </xf>
    <xf numFmtId="49" fontId="5" fillId="0" borderId="28" xfId="0" applyNumberFormat="1" applyFont="1" applyFill="1" applyBorder="1" applyAlignment="1" applyProtection="1">
      <alignment horizontal="right" vertical="center"/>
      <protection/>
    </xf>
    <xf numFmtId="49" fontId="7" fillId="33" borderId="28" xfId="0" applyNumberFormat="1" applyFont="1" applyFill="1" applyBorder="1" applyAlignment="1" applyProtection="1">
      <alignment horizontal="right" vertical="center"/>
      <protection/>
    </xf>
    <xf numFmtId="49" fontId="5" fillId="0" borderId="29" xfId="0" applyNumberFormat="1" applyFont="1" applyFill="1" applyBorder="1" applyAlignment="1" applyProtection="1">
      <alignment horizontal="right" vertical="center"/>
      <protection/>
    </xf>
    <xf numFmtId="0" fontId="1" fillId="0" borderId="30"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7" fillId="33" borderId="18"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4" fontId="3" fillId="0" borderId="15" xfId="0" applyNumberFormat="1" applyFont="1" applyFill="1" applyBorder="1" applyAlignment="1" applyProtection="1">
      <alignment horizontal="right" vertical="center"/>
      <protection/>
    </xf>
    <xf numFmtId="49" fontId="3" fillId="0" borderId="31"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49" fontId="3" fillId="0" borderId="32"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49" fontId="1" fillId="0" borderId="19" xfId="0" applyNumberFormat="1" applyFont="1" applyFill="1" applyBorder="1" applyAlignment="1" applyProtection="1">
      <alignment horizontal="left" vertical="center"/>
      <protection/>
    </xf>
    <xf numFmtId="49" fontId="3" fillId="0" borderId="33"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vertical="center"/>
      <protection/>
    </xf>
    <xf numFmtId="0" fontId="1" fillId="0" borderId="35" xfId="0" applyNumberFormat="1" applyFont="1" applyFill="1" applyBorder="1" applyAlignment="1" applyProtection="1">
      <alignment vertical="center"/>
      <protection/>
    </xf>
    <xf numFmtId="49" fontId="3" fillId="0" borderId="15" xfId="0" applyNumberFormat="1" applyFont="1" applyFill="1" applyBorder="1" applyAlignment="1" applyProtection="1">
      <alignment horizontal="left" vertical="center"/>
      <protection/>
    </xf>
    <xf numFmtId="49" fontId="3" fillId="0" borderId="33" xfId="0" applyNumberFormat="1" applyFont="1" applyFill="1" applyBorder="1" applyAlignment="1" applyProtection="1">
      <alignment horizontal="center" vertical="center"/>
      <protection/>
    </xf>
    <xf numFmtId="49" fontId="3" fillId="0" borderId="36" xfId="0" applyNumberFormat="1" applyFont="1" applyFill="1" applyBorder="1" applyAlignment="1" applyProtection="1">
      <alignment horizontal="center" vertical="center"/>
      <protection/>
    </xf>
    <xf numFmtId="4" fontId="1" fillId="0" borderId="13" xfId="0" applyNumberFormat="1" applyFont="1" applyFill="1" applyBorder="1" applyAlignment="1" applyProtection="1">
      <alignment horizontal="right" vertical="center"/>
      <protection/>
    </xf>
    <xf numFmtId="4" fontId="1" fillId="0" borderId="18" xfId="0" applyNumberFormat="1" applyFont="1" applyFill="1" applyBorder="1" applyAlignment="1" applyProtection="1">
      <alignment horizontal="right" vertical="center"/>
      <protection/>
    </xf>
    <xf numFmtId="4" fontId="1" fillId="0" borderId="19" xfId="0" applyNumberFormat="1" applyFont="1" applyFill="1" applyBorder="1" applyAlignment="1" applyProtection="1">
      <alignment horizontal="right" vertical="center"/>
      <protection/>
    </xf>
    <xf numFmtId="4" fontId="1" fillId="0" borderId="27" xfId="0" applyNumberFormat="1" applyFont="1" applyFill="1" applyBorder="1" applyAlignment="1" applyProtection="1">
      <alignment horizontal="right" vertical="center"/>
      <protection/>
    </xf>
    <xf numFmtId="4" fontId="1" fillId="0" borderId="28" xfId="0" applyNumberFormat="1" applyFont="1" applyFill="1" applyBorder="1" applyAlignment="1" applyProtection="1">
      <alignment horizontal="right" vertical="center"/>
      <protection/>
    </xf>
    <xf numFmtId="4" fontId="1" fillId="0" borderId="29" xfId="0" applyNumberFormat="1" applyFont="1" applyFill="1" applyBorder="1" applyAlignment="1" applyProtection="1">
      <alignment horizontal="right" vertical="center"/>
      <protection/>
    </xf>
    <xf numFmtId="49" fontId="7" fillId="33" borderId="12" xfId="0" applyNumberFormat="1" applyFont="1" applyFill="1" applyBorder="1" applyAlignment="1" applyProtection="1">
      <alignment horizontal="left" vertical="center"/>
      <protection/>
    </xf>
    <xf numFmtId="49" fontId="7" fillId="33" borderId="13"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right" vertical="top"/>
      <protection/>
    </xf>
    <xf numFmtId="49" fontId="11" fillId="0" borderId="0" xfId="0" applyNumberFormat="1" applyFont="1" applyFill="1" applyBorder="1" applyAlignment="1" applyProtection="1">
      <alignment horizontal="left" vertical="center"/>
      <protection/>
    </xf>
    <xf numFmtId="49" fontId="11" fillId="0" borderId="19" xfId="0" applyNumberFormat="1" applyFont="1" applyFill="1" applyBorder="1" applyAlignment="1" applyProtection="1">
      <alignment horizontal="left" vertical="center"/>
      <protection/>
    </xf>
    <xf numFmtId="49" fontId="3" fillId="0" borderId="33" xfId="0" applyNumberFormat="1" applyFont="1" applyFill="1" applyBorder="1" applyAlignment="1" applyProtection="1">
      <alignment horizontal="right" vertical="center"/>
      <protection/>
    </xf>
    <xf numFmtId="4" fontId="13" fillId="0" borderId="0"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49" fontId="3" fillId="0" borderId="36" xfId="0" applyNumberFormat="1" applyFont="1" applyFill="1" applyBorder="1" applyAlignment="1" applyProtection="1">
      <alignment horizontal="left" vertical="center"/>
      <protection/>
    </xf>
    <xf numFmtId="4" fontId="5" fillId="0" borderId="28" xfId="0" applyNumberFormat="1" applyFont="1" applyFill="1" applyBorder="1" applyAlignment="1" applyProtection="1">
      <alignment horizontal="right" vertical="center"/>
      <protection/>
    </xf>
    <xf numFmtId="0" fontId="1" fillId="0" borderId="28" xfId="0" applyNumberFormat="1" applyFont="1" applyFill="1" applyBorder="1" applyAlignment="1" applyProtection="1">
      <alignment vertical="center"/>
      <protection/>
    </xf>
    <xf numFmtId="0" fontId="1" fillId="0" borderId="19" xfId="0" applyNumberFormat="1" applyFont="1" applyFill="1" applyBorder="1" applyAlignment="1" applyProtection="1">
      <alignment vertical="center"/>
      <protection/>
    </xf>
    <xf numFmtId="49" fontId="15" fillId="34" borderId="37" xfId="0" applyNumberFormat="1" applyFont="1" applyFill="1" applyBorder="1" applyAlignment="1" applyProtection="1">
      <alignment horizontal="center" vertical="center"/>
      <protection/>
    </xf>
    <xf numFmtId="49" fontId="16" fillId="0" borderId="38" xfId="0" applyNumberFormat="1" applyFont="1" applyFill="1" applyBorder="1" applyAlignment="1" applyProtection="1">
      <alignment horizontal="left" vertical="center"/>
      <protection/>
    </xf>
    <xf numFmtId="49" fontId="16" fillId="0" borderId="39"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vertical="center"/>
      <protection/>
    </xf>
    <xf numFmtId="49" fontId="6" fillId="0" borderId="18" xfId="0" applyNumberFormat="1" applyFont="1" applyFill="1" applyBorder="1" applyAlignment="1" applyProtection="1">
      <alignment horizontal="left" vertical="center"/>
      <protection/>
    </xf>
    <xf numFmtId="49" fontId="17" fillId="0" borderId="37"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 fontId="17" fillId="0" borderId="37" xfId="0" applyNumberFormat="1" applyFont="1" applyFill="1" applyBorder="1" applyAlignment="1" applyProtection="1">
      <alignment horizontal="right" vertical="center"/>
      <protection/>
    </xf>
    <xf numFmtId="49" fontId="17" fillId="0" borderId="37" xfId="0" applyNumberFormat="1" applyFont="1" applyFill="1" applyBorder="1" applyAlignment="1" applyProtection="1">
      <alignment horizontal="right" vertical="center"/>
      <protection/>
    </xf>
    <xf numFmtId="4" fontId="17" fillId="0" borderId="24" xfId="0" applyNumberFormat="1" applyFont="1" applyFill="1" applyBorder="1" applyAlignment="1" applyProtection="1">
      <alignment horizontal="right" vertical="center"/>
      <protection/>
    </xf>
    <xf numFmtId="0" fontId="1" fillId="0" borderId="27" xfId="0" applyNumberFormat="1" applyFont="1" applyFill="1" applyBorder="1" applyAlignment="1" applyProtection="1">
      <alignment vertical="center"/>
      <protection/>
    </xf>
    <xf numFmtId="4" fontId="16" fillId="34" borderId="41" xfId="0" applyNumberFormat="1" applyFont="1" applyFill="1" applyBorder="1" applyAlignment="1" applyProtection="1">
      <alignment horizontal="right" vertical="center"/>
      <protection/>
    </xf>
    <xf numFmtId="0" fontId="1" fillId="0" borderId="42" xfId="0" applyNumberFormat="1" applyFont="1" applyFill="1" applyBorder="1" applyAlignment="1" applyProtection="1">
      <alignment vertical="center"/>
      <protection/>
    </xf>
    <xf numFmtId="0" fontId="1" fillId="0" borderId="43" xfId="0" applyNumberFormat="1" applyFont="1" applyFill="1" applyBorder="1" applyAlignment="1" applyProtection="1">
      <alignment vertical="center"/>
      <protection/>
    </xf>
    <xf numFmtId="49" fontId="3" fillId="0" borderId="44" xfId="0" applyNumberFormat="1" applyFont="1" applyFill="1" applyBorder="1" applyAlignment="1" applyProtection="1">
      <alignment horizontal="right" vertical="center"/>
      <protection/>
    </xf>
    <xf numFmtId="4" fontId="1" fillId="0" borderId="37" xfId="0" applyNumberFormat="1" applyFont="1" applyFill="1" applyBorder="1" applyAlignment="1" applyProtection="1">
      <alignment horizontal="right" vertical="center"/>
      <protection/>
    </xf>
    <xf numFmtId="4" fontId="1" fillId="0" borderId="24" xfId="0" applyNumberFormat="1" applyFont="1" applyFill="1" applyBorder="1" applyAlignment="1" applyProtection="1">
      <alignment horizontal="right" vertical="center"/>
      <protection/>
    </xf>
    <xf numFmtId="49" fontId="1" fillId="0" borderId="37" xfId="0" applyNumberFormat="1" applyFont="1" applyFill="1" applyBorder="1" applyAlignment="1" applyProtection="1">
      <alignment horizontal="left" vertical="center"/>
      <protection/>
    </xf>
    <xf numFmtId="49" fontId="1" fillId="0" borderId="24" xfId="0" applyNumberFormat="1" applyFont="1" applyFill="1" applyBorder="1" applyAlignment="1" applyProtection="1">
      <alignment horizontal="left" vertical="center"/>
      <protection/>
    </xf>
    <xf numFmtId="49" fontId="3" fillId="0" borderId="31" xfId="0" applyNumberFormat="1" applyFont="1" applyFill="1" applyBorder="1" applyAlignment="1" applyProtection="1">
      <alignment horizontal="right" vertical="center"/>
      <protection/>
    </xf>
    <xf numFmtId="4" fontId="3" fillId="0" borderId="31"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protection/>
    </xf>
    <xf numFmtId="49"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0" fontId="8" fillId="0" borderId="28" xfId="0" applyNumberFormat="1" applyFont="1" applyFill="1" applyBorder="1" applyAlignment="1" applyProtection="1">
      <alignment horizontal="left" vertical="top"/>
      <protection/>
    </xf>
    <xf numFmtId="49" fontId="5" fillId="0" borderId="19"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protection/>
    </xf>
    <xf numFmtId="0" fontId="9" fillId="0" borderId="28"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27" xfId="0" applyNumberFormat="1" applyFont="1" applyFill="1" applyBorder="1" applyAlignment="1" applyProtection="1">
      <alignment horizontal="left" vertical="center"/>
      <protection/>
    </xf>
    <xf numFmtId="49" fontId="3" fillId="0" borderId="45" xfId="0" applyNumberFormat="1" applyFont="1" applyFill="1" applyBorder="1" applyAlignment="1" applyProtection="1">
      <alignment horizontal="center" vertical="center"/>
      <protection/>
    </xf>
    <xf numFmtId="0" fontId="3" fillId="0" borderId="46" xfId="0" applyNumberFormat="1" applyFont="1" applyFill="1" applyBorder="1" applyAlignment="1" applyProtection="1">
      <alignment horizontal="center" vertical="center"/>
      <protection/>
    </xf>
    <xf numFmtId="0" fontId="3" fillId="0" borderId="47" xfId="0" applyNumberFormat="1" applyFont="1" applyFill="1" applyBorder="1" applyAlignment="1" applyProtection="1">
      <alignment horizontal="center" vertical="center"/>
      <protection/>
    </xf>
    <xf numFmtId="49" fontId="3" fillId="0" borderId="48" xfId="0" applyNumberFormat="1" applyFont="1" applyFill="1" applyBorder="1" applyAlignment="1" applyProtection="1">
      <alignment horizontal="left" vertical="center"/>
      <protection/>
    </xf>
    <xf numFmtId="0" fontId="3" fillId="0" borderId="43" xfId="0" applyNumberFormat="1" applyFont="1" applyFill="1" applyBorder="1" applyAlignment="1" applyProtection="1">
      <alignment horizontal="left" vertical="center"/>
      <protection/>
    </xf>
    <xf numFmtId="0" fontId="3" fillId="0" borderId="49" xfId="0" applyNumberFormat="1" applyFont="1" applyFill="1" applyBorder="1" applyAlignment="1" applyProtection="1">
      <alignment horizontal="left" vertical="center"/>
      <protection/>
    </xf>
    <xf numFmtId="49" fontId="7" fillId="33" borderId="18" xfId="0" applyNumberFormat="1" applyFont="1" applyFill="1" applyBorder="1" applyAlignment="1" applyProtection="1">
      <alignment horizontal="left" vertical="center"/>
      <protection/>
    </xf>
    <xf numFmtId="0" fontId="7" fillId="33" borderId="18"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0" fontId="1" fillId="0" borderId="48" xfId="0" applyNumberFormat="1" applyFont="1" applyFill="1" applyBorder="1" applyAlignment="1" applyProtection="1">
      <alignment horizontal="left" vertical="center"/>
      <protection/>
    </xf>
    <xf numFmtId="0" fontId="1" fillId="0" borderId="43"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protection/>
    </xf>
    <xf numFmtId="0" fontId="1" fillId="0" borderId="49"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49" fontId="2" fillId="0" borderId="19" xfId="0" applyNumberFormat="1" applyFont="1" applyFill="1" applyBorder="1" applyAlignment="1" applyProtection="1">
      <alignment horizontal="center"/>
      <protection/>
    </xf>
    <xf numFmtId="0" fontId="2" fillId="0" borderId="19"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49" fontId="1" fillId="0" borderId="15"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wrapText="1"/>
      <protection/>
    </xf>
    <xf numFmtId="0" fontId="1" fillId="0" borderId="35"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49" fontId="1" fillId="0" borderId="19" xfId="0"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wrapText="1"/>
      <protection/>
    </xf>
    <xf numFmtId="0" fontId="1" fillId="0" borderId="35" xfId="0" applyNumberFormat="1" applyFont="1" applyFill="1" applyBorder="1" applyAlignment="1" applyProtection="1">
      <alignment horizontal="left" vertical="center" wrapText="1"/>
      <protection/>
    </xf>
    <xf numFmtId="49" fontId="12" fillId="0" borderId="19"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0" fontId="3" fillId="0" borderId="51" xfId="0" applyNumberFormat="1" applyFont="1" applyFill="1" applyBorder="1" applyAlignment="1" applyProtection="1">
      <alignment horizontal="left" vertical="center"/>
      <protection/>
    </xf>
    <xf numFmtId="49" fontId="17" fillId="0" borderId="3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vertical="center"/>
      <protection/>
    </xf>
    <xf numFmtId="0" fontId="17" fillId="0" borderId="52" xfId="0" applyNumberFormat="1" applyFont="1" applyFill="1" applyBorder="1" applyAlignment="1" applyProtection="1">
      <alignment horizontal="left" vertical="center"/>
      <protection/>
    </xf>
    <xf numFmtId="49" fontId="17" fillId="0" borderId="53" xfId="0" applyNumberFormat="1" applyFont="1" applyFill="1" applyBorder="1" applyAlignment="1" applyProtection="1">
      <alignment horizontal="left" vertical="center"/>
      <protection/>
    </xf>
    <xf numFmtId="0" fontId="17" fillId="0" borderId="43" xfId="0" applyNumberFormat="1" applyFont="1" applyFill="1" applyBorder="1" applyAlignment="1" applyProtection="1">
      <alignment horizontal="left" vertical="center"/>
      <protection/>
    </xf>
    <xf numFmtId="0" fontId="17" fillId="0" borderId="54" xfId="0" applyNumberFormat="1" applyFont="1" applyFill="1" applyBorder="1" applyAlignment="1" applyProtection="1">
      <alignment horizontal="left" vertical="center"/>
      <protection/>
    </xf>
    <xf numFmtId="49" fontId="16" fillId="34" borderId="55" xfId="0" applyNumberFormat="1" applyFont="1" applyFill="1" applyBorder="1" applyAlignment="1" applyProtection="1">
      <alignment horizontal="left" vertical="center"/>
      <protection/>
    </xf>
    <xf numFmtId="0" fontId="16" fillId="34" borderId="56" xfId="0" applyNumberFormat="1" applyFont="1" applyFill="1" applyBorder="1" applyAlignment="1" applyProtection="1">
      <alignment horizontal="left" vertical="center"/>
      <protection/>
    </xf>
    <xf numFmtId="49" fontId="17" fillId="0" borderId="57" xfId="0" applyNumberFormat="1" applyFont="1" applyFill="1" applyBorder="1" applyAlignment="1" applyProtection="1">
      <alignment horizontal="left" vertical="center"/>
      <protection/>
    </xf>
    <xf numFmtId="0" fontId="17" fillId="0" borderId="18" xfId="0" applyNumberFormat="1" applyFont="1" applyFill="1" applyBorder="1" applyAlignment="1" applyProtection="1">
      <alignment horizontal="left" vertical="center"/>
      <protection/>
    </xf>
    <xf numFmtId="0" fontId="17" fillId="0" borderId="58" xfId="0" applyNumberFormat="1" applyFont="1" applyFill="1" applyBorder="1" applyAlignment="1" applyProtection="1">
      <alignment horizontal="left" vertical="center"/>
      <protection/>
    </xf>
    <xf numFmtId="49" fontId="16" fillId="0" borderId="55" xfId="0" applyNumberFormat="1" applyFont="1" applyFill="1" applyBorder="1" applyAlignment="1" applyProtection="1">
      <alignment horizontal="left" vertical="center"/>
      <protection/>
    </xf>
    <xf numFmtId="0" fontId="16" fillId="0" borderId="41" xfId="0" applyNumberFormat="1" applyFont="1" applyFill="1" applyBorder="1" applyAlignment="1" applyProtection="1">
      <alignment horizontal="left" vertical="center"/>
      <protection/>
    </xf>
    <xf numFmtId="49" fontId="17" fillId="0" borderId="55" xfId="0" applyNumberFormat="1" applyFont="1" applyFill="1" applyBorder="1" applyAlignment="1" applyProtection="1">
      <alignment horizontal="left" vertical="center"/>
      <protection/>
    </xf>
    <xf numFmtId="0" fontId="17" fillId="0" borderId="41" xfId="0" applyNumberFormat="1" applyFont="1" applyFill="1" applyBorder="1" applyAlignment="1" applyProtection="1">
      <alignment horizontal="left" vertical="center"/>
      <protection/>
    </xf>
    <xf numFmtId="49" fontId="14" fillId="0" borderId="56" xfId="0" applyNumberFormat="1" applyFont="1" applyFill="1" applyBorder="1" applyAlignment="1" applyProtection="1">
      <alignment horizontal="center" vertical="center"/>
      <protection/>
    </xf>
    <xf numFmtId="0" fontId="14" fillId="0" borderId="56" xfId="0" applyNumberFormat="1" applyFont="1" applyFill="1" applyBorder="1" applyAlignment="1" applyProtection="1">
      <alignment horizontal="center" vertical="center"/>
      <protection/>
    </xf>
    <xf numFmtId="49" fontId="18" fillId="0" borderId="55" xfId="0" applyNumberFormat="1" applyFont="1" applyFill="1" applyBorder="1" applyAlignment="1" applyProtection="1">
      <alignment horizontal="left" vertical="center"/>
      <protection/>
    </xf>
    <xf numFmtId="0" fontId="18" fillId="0" borderId="41"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horizontal="left" vertical="center"/>
      <protection/>
    </xf>
    <xf numFmtId="49" fontId="1" fillId="0" borderId="28"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left" vertical="center"/>
      <protection/>
    </xf>
    <xf numFmtId="49" fontId="1" fillId="0" borderId="59"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horizontal="left" vertical="center"/>
      <protection/>
    </xf>
    <xf numFmtId="0" fontId="1" fillId="0" borderId="60" xfId="0" applyNumberFormat="1" applyFont="1" applyFill="1" applyBorder="1" applyAlignment="1" applyProtection="1">
      <alignment horizontal="left" vertical="center"/>
      <protection/>
    </xf>
    <xf numFmtId="49" fontId="3" fillId="0" borderId="61" xfId="0" applyNumberFormat="1" applyFont="1" applyFill="1" applyBorder="1" applyAlignment="1" applyProtection="1">
      <alignment horizontal="left" vertical="center"/>
      <protection/>
    </xf>
    <xf numFmtId="0" fontId="3" fillId="0" borderId="42" xfId="0" applyNumberFormat="1" applyFont="1" applyFill="1" applyBorder="1" applyAlignment="1" applyProtection="1">
      <alignment horizontal="left" vertical="center"/>
      <protection/>
    </xf>
    <xf numFmtId="0" fontId="3" fillId="0" borderId="62" xfId="0" applyNumberFormat="1" applyFont="1" applyFill="1" applyBorder="1" applyAlignment="1" applyProtection="1">
      <alignment horizontal="left" vertical="center"/>
      <protection/>
    </xf>
    <xf numFmtId="49" fontId="16" fillId="0" borderId="61" xfId="0" applyNumberFormat="1" applyFont="1" applyFill="1" applyBorder="1" applyAlignment="1" applyProtection="1">
      <alignment horizontal="left" vertical="center"/>
      <protection/>
    </xf>
    <xf numFmtId="0" fontId="16" fillId="0" borderId="42" xfId="0" applyNumberFormat="1" applyFont="1" applyFill="1" applyBorder="1" applyAlignment="1" applyProtection="1">
      <alignment horizontal="left" vertical="center"/>
      <protection/>
    </xf>
    <xf numFmtId="0" fontId="16" fillId="0" borderId="62" xfId="0" applyNumberFormat="1" applyFont="1" applyFill="1" applyBorder="1" applyAlignment="1" applyProtection="1">
      <alignment horizontal="left" vertical="center"/>
      <protection/>
    </xf>
    <xf numFmtId="4" fontId="16" fillId="0" borderId="61" xfId="0" applyNumberFormat="1" applyFont="1" applyFill="1" applyBorder="1" applyAlignment="1" applyProtection="1">
      <alignment horizontal="right" vertical="center"/>
      <protection/>
    </xf>
    <xf numFmtId="0" fontId="16" fillId="0" borderId="42" xfId="0" applyNumberFormat="1" applyFont="1" applyFill="1" applyBorder="1" applyAlignment="1" applyProtection="1">
      <alignment horizontal="right" vertical="center"/>
      <protection/>
    </xf>
    <xf numFmtId="0" fontId="16" fillId="0" borderId="62" xfId="0" applyNumberFormat="1" applyFont="1" applyFill="1" applyBorder="1" applyAlignment="1" applyProtection="1">
      <alignment horizontal="right" vertical="center"/>
      <protection/>
    </xf>
    <xf numFmtId="49" fontId="16" fillId="0" borderId="43" xfId="0" applyNumberFormat="1" applyFont="1" applyFill="1" applyBorder="1" applyAlignment="1" applyProtection="1">
      <alignment horizontal="left" vertical="center"/>
      <protection/>
    </xf>
    <xf numFmtId="0" fontId="16" fillId="0" borderId="43" xfId="0" applyNumberFormat="1" applyFont="1" applyFill="1" applyBorder="1" applyAlignment="1" applyProtection="1">
      <alignment horizontal="left" vertical="center"/>
      <protection/>
    </xf>
    <xf numFmtId="49" fontId="3" fillId="0" borderId="45" xfId="0" applyNumberFormat="1" applyFont="1" applyFill="1" applyBorder="1" applyAlignment="1" applyProtection="1">
      <alignment horizontal="left" vertical="center"/>
      <protection/>
    </xf>
    <xf numFmtId="0" fontId="3" fillId="0" borderId="46" xfId="0" applyNumberFormat="1" applyFont="1" applyFill="1" applyBorder="1" applyAlignment="1" applyProtection="1">
      <alignment horizontal="left" vertical="center"/>
      <protection/>
    </xf>
    <xf numFmtId="0" fontId="3" fillId="0" borderId="47" xfId="0" applyNumberFormat="1" applyFont="1" applyFill="1" applyBorder="1" applyAlignment="1" applyProtection="1">
      <alignment horizontal="left" vertical="center"/>
      <protection/>
    </xf>
    <xf numFmtId="49" fontId="1" fillId="0" borderId="55" xfId="0" applyNumberFormat="1" applyFont="1" applyFill="1" applyBorder="1" applyAlignment="1" applyProtection="1">
      <alignment horizontal="left" vertical="center"/>
      <protection/>
    </xf>
    <xf numFmtId="0" fontId="1" fillId="0" borderId="56"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cellXfs>
  <cellStyles count="4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L52"/>
  <sheetViews>
    <sheetView tabSelected="1" zoomScalePageLayoutView="0" workbookViewId="0" topLeftCell="A1">
      <pane ySplit="11" topLeftCell="A73" activePane="bottomLeft" state="frozen"/>
      <selection pane="topLeft" activeCell="A1" sqref="A1"/>
      <selection pane="bottomLeft" activeCell="I6" sqref="I6:I7"/>
    </sheetView>
  </sheetViews>
  <sheetFormatPr defaultColWidth="11.57421875" defaultRowHeight="12.75"/>
  <cols>
    <col min="1" max="1" width="3.7109375" style="0" customWidth="1"/>
    <col min="2" max="2" width="7.57421875" style="0" customWidth="1"/>
    <col min="3" max="3" width="14.28125" style="0" customWidth="1"/>
    <col min="4" max="4" width="1.421875" style="0" customWidth="1"/>
    <col min="5" max="5" width="43.140625" style="0" customWidth="1"/>
    <col min="6" max="7" width="11.57421875" style="0" customWidth="1"/>
    <col min="8" max="8" width="4.28125" style="0" customWidth="1"/>
    <col min="9" max="9" width="12.8515625" style="0" customWidth="1"/>
    <col min="10" max="10" width="12.00390625" style="0" customWidth="1"/>
    <col min="11" max="11" width="14.28125" style="0" customWidth="1"/>
    <col min="12" max="16" width="11.7109375" style="0" customWidth="1"/>
    <col min="17" max="24" width="11.57421875" style="0" customWidth="1"/>
    <col min="25" max="64" width="12.140625" style="0" hidden="1" customWidth="1"/>
  </cols>
  <sheetData>
    <row r="1" spans="1:16" ht="72.75" customHeight="1">
      <c r="A1" s="131" t="s">
        <v>0</v>
      </c>
      <c r="B1" s="132"/>
      <c r="C1" s="132"/>
      <c r="D1" s="132"/>
      <c r="E1" s="132"/>
      <c r="F1" s="132"/>
      <c r="G1" s="132"/>
      <c r="H1" s="132"/>
      <c r="I1" s="132"/>
      <c r="J1" s="132"/>
      <c r="K1" s="132"/>
      <c r="L1" s="132"/>
      <c r="M1" s="132"/>
      <c r="N1" s="132"/>
      <c r="O1" s="132"/>
      <c r="P1" s="132"/>
    </row>
    <row r="2" spans="1:17" ht="12.75">
      <c r="A2" s="133" t="s">
        <v>1</v>
      </c>
      <c r="B2" s="134"/>
      <c r="C2" s="134"/>
      <c r="D2" s="135" t="s">
        <v>51</v>
      </c>
      <c r="E2" s="136"/>
      <c r="F2" s="136"/>
      <c r="G2" s="138" t="s">
        <v>89</v>
      </c>
      <c r="H2" s="134"/>
      <c r="I2" s="138" t="s">
        <v>6</v>
      </c>
      <c r="J2" s="139" t="s">
        <v>100</v>
      </c>
      <c r="K2" s="138" t="s">
        <v>248</v>
      </c>
      <c r="L2" s="134"/>
      <c r="M2" s="134"/>
      <c r="N2" s="134"/>
      <c r="O2" s="134"/>
      <c r="P2" s="140"/>
      <c r="Q2" s="5"/>
    </row>
    <row r="3" spans="1:17" ht="12.75">
      <c r="A3" s="130"/>
      <c r="B3" s="107"/>
      <c r="C3" s="107"/>
      <c r="D3" s="137"/>
      <c r="E3" s="137"/>
      <c r="F3" s="137"/>
      <c r="G3" s="107"/>
      <c r="H3" s="107"/>
      <c r="I3" s="107"/>
      <c r="J3" s="107"/>
      <c r="K3" s="107"/>
      <c r="L3" s="107"/>
      <c r="M3" s="107"/>
      <c r="N3" s="107"/>
      <c r="O3" s="107"/>
      <c r="P3" s="128"/>
      <c r="Q3" s="5"/>
    </row>
    <row r="4" spans="1:17" ht="12.75">
      <c r="A4" s="124" t="s">
        <v>2</v>
      </c>
      <c r="B4" s="107"/>
      <c r="C4" s="107"/>
      <c r="D4" s="106" t="s">
        <v>52</v>
      </c>
      <c r="E4" s="107"/>
      <c r="F4" s="107"/>
      <c r="G4" s="127" t="s">
        <v>90</v>
      </c>
      <c r="H4" s="107"/>
      <c r="I4" s="127" t="s">
        <v>245</v>
      </c>
      <c r="J4" s="106" t="s">
        <v>101</v>
      </c>
      <c r="K4" s="127" t="s">
        <v>254</v>
      </c>
      <c r="L4" s="107"/>
      <c r="M4" s="107"/>
      <c r="N4" s="107"/>
      <c r="O4" s="107"/>
      <c r="P4" s="128"/>
      <c r="Q4" s="5"/>
    </row>
    <row r="5" spans="1:17" ht="12.75">
      <c r="A5" s="130"/>
      <c r="B5" s="107"/>
      <c r="C5" s="107"/>
      <c r="D5" s="107"/>
      <c r="E5" s="107"/>
      <c r="F5" s="107"/>
      <c r="G5" s="107"/>
      <c r="H5" s="107"/>
      <c r="I5" s="107"/>
      <c r="J5" s="107"/>
      <c r="K5" s="107"/>
      <c r="L5" s="107"/>
      <c r="M5" s="107"/>
      <c r="N5" s="107"/>
      <c r="O5" s="107"/>
      <c r="P5" s="128"/>
      <c r="Q5" s="5"/>
    </row>
    <row r="6" spans="1:17" ht="12.75">
      <c r="A6" s="124" t="s">
        <v>3</v>
      </c>
      <c r="B6" s="107"/>
      <c r="C6" s="107"/>
      <c r="D6" s="106" t="s">
        <v>53</v>
      </c>
      <c r="E6" s="107"/>
      <c r="F6" s="107"/>
      <c r="G6" s="127" t="s">
        <v>91</v>
      </c>
      <c r="H6" s="107"/>
      <c r="I6" s="127" t="s">
        <v>255</v>
      </c>
      <c r="J6" s="106" t="s">
        <v>102</v>
      </c>
      <c r="K6" s="127" t="s">
        <v>106</v>
      </c>
      <c r="L6" s="107"/>
      <c r="M6" s="107"/>
      <c r="N6" s="107"/>
      <c r="O6" s="107"/>
      <c r="P6" s="128"/>
      <c r="Q6" s="5"/>
    </row>
    <row r="7" spans="1:17" ht="12.75">
      <c r="A7" s="130"/>
      <c r="B7" s="107"/>
      <c r="C7" s="107"/>
      <c r="D7" s="107"/>
      <c r="E7" s="107"/>
      <c r="F7" s="107"/>
      <c r="G7" s="107"/>
      <c r="H7" s="107"/>
      <c r="I7" s="107"/>
      <c r="J7" s="107"/>
      <c r="K7" s="107"/>
      <c r="L7" s="107"/>
      <c r="M7" s="107"/>
      <c r="N7" s="107"/>
      <c r="O7" s="107"/>
      <c r="P7" s="128"/>
      <c r="Q7" s="5"/>
    </row>
    <row r="8" spans="1:17" ht="12.75">
      <c r="A8" s="124" t="s">
        <v>4</v>
      </c>
      <c r="B8" s="107"/>
      <c r="C8" s="107"/>
      <c r="D8" s="106">
        <v>801</v>
      </c>
      <c r="E8" s="107"/>
      <c r="F8" s="107"/>
      <c r="G8" s="127" t="s">
        <v>92</v>
      </c>
      <c r="H8" s="107"/>
      <c r="I8" s="127" t="s">
        <v>98</v>
      </c>
      <c r="J8" s="106" t="s">
        <v>103</v>
      </c>
      <c r="K8" s="106" t="s">
        <v>107</v>
      </c>
      <c r="L8" s="107"/>
      <c r="M8" s="107"/>
      <c r="N8" s="107"/>
      <c r="O8" s="107"/>
      <c r="P8" s="128"/>
      <c r="Q8" s="5"/>
    </row>
    <row r="9" spans="1:17" ht="12.75">
      <c r="A9" s="125"/>
      <c r="B9" s="126"/>
      <c r="C9" s="126"/>
      <c r="D9" s="126"/>
      <c r="E9" s="126"/>
      <c r="F9" s="126"/>
      <c r="G9" s="126"/>
      <c r="H9" s="126"/>
      <c r="I9" s="126"/>
      <c r="J9" s="126"/>
      <c r="K9" s="126"/>
      <c r="L9" s="126"/>
      <c r="M9" s="126"/>
      <c r="N9" s="126"/>
      <c r="O9" s="126"/>
      <c r="P9" s="129"/>
      <c r="Q9" s="5"/>
    </row>
    <row r="10" spans="1:64" ht="12.75">
      <c r="A10" s="1" t="s">
        <v>5</v>
      </c>
      <c r="B10" s="10" t="s">
        <v>25</v>
      </c>
      <c r="C10" s="10" t="s">
        <v>26</v>
      </c>
      <c r="D10" s="113" t="s">
        <v>54</v>
      </c>
      <c r="E10" s="114"/>
      <c r="F10" s="114"/>
      <c r="G10" s="115"/>
      <c r="H10" s="10" t="s">
        <v>93</v>
      </c>
      <c r="I10" s="20" t="s">
        <v>99</v>
      </c>
      <c r="J10" s="23" t="s">
        <v>104</v>
      </c>
      <c r="K10" s="25" t="s">
        <v>108</v>
      </c>
      <c r="L10" s="116" t="s">
        <v>110</v>
      </c>
      <c r="M10" s="117"/>
      <c r="N10" s="117"/>
      <c r="O10" s="118"/>
      <c r="P10" s="25" t="s">
        <v>114</v>
      </c>
      <c r="Q10" s="37"/>
      <c r="BK10" s="29" t="s">
        <v>139</v>
      </c>
      <c r="BL10" s="41" t="s">
        <v>141</v>
      </c>
    </row>
    <row r="11" spans="1:62" ht="12.75">
      <c r="A11" s="2" t="s">
        <v>6</v>
      </c>
      <c r="B11" s="11" t="s">
        <v>6</v>
      </c>
      <c r="C11" s="11" t="s">
        <v>6</v>
      </c>
      <c r="D11" s="119" t="s">
        <v>55</v>
      </c>
      <c r="E11" s="120"/>
      <c r="F11" s="120"/>
      <c r="G11" s="121"/>
      <c r="H11" s="11" t="s">
        <v>6</v>
      </c>
      <c r="I11" s="11" t="s">
        <v>6</v>
      </c>
      <c r="J11" s="24" t="s">
        <v>105</v>
      </c>
      <c r="K11" s="26" t="s">
        <v>109</v>
      </c>
      <c r="L11" s="27" t="s">
        <v>111</v>
      </c>
      <c r="M11" s="30" t="s">
        <v>112</v>
      </c>
      <c r="N11" s="30" t="s">
        <v>113</v>
      </c>
      <c r="O11" s="31" t="s">
        <v>109</v>
      </c>
      <c r="P11" s="32" t="s">
        <v>115</v>
      </c>
      <c r="Q11" s="37"/>
      <c r="Z11" s="29" t="s">
        <v>117</v>
      </c>
      <c r="AA11" s="29" t="s">
        <v>118</v>
      </c>
      <c r="AB11" s="29" t="s">
        <v>119</v>
      </c>
      <c r="AC11" s="29" t="s">
        <v>120</v>
      </c>
      <c r="AD11" s="29" t="s">
        <v>121</v>
      </c>
      <c r="AE11" s="29" t="s">
        <v>122</v>
      </c>
      <c r="AF11" s="29" t="s">
        <v>123</v>
      </c>
      <c r="AG11" s="29" t="s">
        <v>124</v>
      </c>
      <c r="AH11" s="29" t="s">
        <v>125</v>
      </c>
      <c r="BH11" s="29" t="s">
        <v>136</v>
      </c>
      <c r="BI11" s="29" t="s">
        <v>137</v>
      </c>
      <c r="BJ11" s="29" t="s">
        <v>138</v>
      </c>
    </row>
    <row r="12" spans="1:47" ht="12.75">
      <c r="A12" s="3"/>
      <c r="B12" s="12"/>
      <c r="C12" s="12" t="s">
        <v>27</v>
      </c>
      <c r="D12" s="122" t="s">
        <v>56</v>
      </c>
      <c r="E12" s="123"/>
      <c r="F12" s="123"/>
      <c r="G12" s="123"/>
      <c r="H12" s="18" t="s">
        <v>6</v>
      </c>
      <c r="I12" s="18" t="s">
        <v>6</v>
      </c>
      <c r="J12" s="18" t="s">
        <v>6</v>
      </c>
      <c r="K12" s="42">
        <f>SUM(K13:K19)</f>
        <v>0</v>
      </c>
      <c r="L12" s="28"/>
      <c r="M12" s="28"/>
      <c r="N12" s="28"/>
      <c r="O12" s="42">
        <f>SUM(O13:O19)</f>
        <v>1.8261865</v>
      </c>
      <c r="P12" s="33"/>
      <c r="Q12" s="5"/>
      <c r="AI12" s="29"/>
      <c r="AS12" s="43">
        <f>SUM(AJ13:AJ19)</f>
        <v>0</v>
      </c>
      <c r="AT12" s="43">
        <f>SUM(AK13:AK19)</f>
        <v>0</v>
      </c>
      <c r="AU12" s="43">
        <f>SUM(AL13:AL19)</f>
        <v>0</v>
      </c>
    </row>
    <row r="13" spans="1:64" ht="12.75">
      <c r="A13" s="4" t="s">
        <v>7</v>
      </c>
      <c r="B13" s="13"/>
      <c r="C13" s="13" t="s">
        <v>28</v>
      </c>
      <c r="D13" s="99" t="s">
        <v>57</v>
      </c>
      <c r="E13" s="100"/>
      <c r="F13" s="100"/>
      <c r="G13" s="100"/>
      <c r="H13" s="13" t="s">
        <v>94</v>
      </c>
      <c r="I13" s="21">
        <v>9.7</v>
      </c>
      <c r="J13" s="21">
        <v>0</v>
      </c>
      <c r="K13" s="21">
        <f>I13*J13</f>
        <v>0</v>
      </c>
      <c r="L13" s="21">
        <v>0.00631</v>
      </c>
      <c r="M13" s="21">
        <v>0</v>
      </c>
      <c r="N13" s="21">
        <v>0.00631</v>
      </c>
      <c r="O13" s="21">
        <f>I13*N13</f>
        <v>0.06120699999999999</v>
      </c>
      <c r="P13" s="34" t="s">
        <v>116</v>
      </c>
      <c r="Q13" s="5"/>
      <c r="Z13" s="38">
        <f>IF(AQ13="5",BJ13,0)</f>
        <v>0</v>
      </c>
      <c r="AB13" s="38">
        <f>IF(AQ13="1",BH13,0)</f>
        <v>0</v>
      </c>
      <c r="AC13" s="38">
        <f>IF(AQ13="1",BI13,0)</f>
        <v>0</v>
      </c>
      <c r="AD13" s="38">
        <f>IF(AQ13="7",BH13,0)</f>
        <v>0</v>
      </c>
      <c r="AE13" s="38">
        <f>IF(AQ13="7",BI13,0)</f>
        <v>0</v>
      </c>
      <c r="AF13" s="38">
        <f>IF(AQ13="2",BH13,0)</f>
        <v>0</v>
      </c>
      <c r="AG13" s="38">
        <f>IF(AQ13="2",BI13,0)</f>
        <v>0</v>
      </c>
      <c r="AH13" s="38">
        <f>IF(AQ13="0",BJ13,0)</f>
        <v>0</v>
      </c>
      <c r="AI13" s="29"/>
      <c r="AJ13" s="21">
        <f>IF(AN13=0,K13,0)</f>
        <v>0</v>
      </c>
      <c r="AK13" s="21">
        <f>IF(AN13=15,K13,0)</f>
        <v>0</v>
      </c>
      <c r="AL13" s="21">
        <f>IF(AN13=21,K13,0)</f>
        <v>0</v>
      </c>
      <c r="AN13" s="38">
        <v>21</v>
      </c>
      <c r="AO13" s="38">
        <f>J13*0.230333048274347</f>
        <v>0</v>
      </c>
      <c r="AP13" s="38">
        <f>J13*(1-0.230333048274347)</f>
        <v>0</v>
      </c>
      <c r="AQ13" s="39" t="s">
        <v>7</v>
      </c>
      <c r="AV13" s="38">
        <f>AW13+AX13</f>
        <v>0</v>
      </c>
      <c r="AW13" s="38">
        <f>I13*AO13</f>
        <v>0</v>
      </c>
      <c r="AX13" s="38">
        <f>I13*AP13</f>
        <v>0</v>
      </c>
      <c r="AY13" s="40" t="s">
        <v>126</v>
      </c>
      <c r="AZ13" s="40" t="s">
        <v>132</v>
      </c>
      <c r="BA13" s="29" t="s">
        <v>135</v>
      </c>
      <c r="BC13" s="38">
        <f>AW13+AX13</f>
        <v>0</v>
      </c>
      <c r="BD13" s="38">
        <f>J13/(100-BE13)*100</f>
        <v>0</v>
      </c>
      <c r="BE13" s="38">
        <v>0</v>
      </c>
      <c r="BF13" s="38">
        <f>O13</f>
        <v>0.06120699999999999</v>
      </c>
      <c r="BH13" s="21">
        <f>I13*AO13</f>
        <v>0</v>
      </c>
      <c r="BI13" s="21">
        <f>I13*AP13</f>
        <v>0</v>
      </c>
      <c r="BJ13" s="21">
        <f>I13*J13</f>
        <v>0</v>
      </c>
      <c r="BK13" s="21" t="s">
        <v>140</v>
      </c>
      <c r="BL13" s="38">
        <v>28</v>
      </c>
    </row>
    <row r="14" spans="1:17" ht="12.75">
      <c r="A14" s="5"/>
      <c r="C14" s="16" t="s">
        <v>29</v>
      </c>
      <c r="D14" s="101" t="s">
        <v>58</v>
      </c>
      <c r="E14" s="102"/>
      <c r="F14" s="102"/>
      <c r="G14" s="102"/>
      <c r="H14" s="102"/>
      <c r="I14" s="102"/>
      <c r="J14" s="102"/>
      <c r="K14" s="102"/>
      <c r="L14" s="102"/>
      <c r="M14" s="102"/>
      <c r="N14" s="102"/>
      <c r="O14" s="102"/>
      <c r="P14" s="103"/>
      <c r="Q14" s="5"/>
    </row>
    <row r="15" spans="1:64" ht="12.75">
      <c r="A15" s="4" t="s">
        <v>8</v>
      </c>
      <c r="B15" s="13"/>
      <c r="C15" s="13" t="s">
        <v>30</v>
      </c>
      <c r="D15" s="99" t="s">
        <v>59</v>
      </c>
      <c r="E15" s="100"/>
      <c r="F15" s="100"/>
      <c r="G15" s="100"/>
      <c r="H15" s="13" t="s">
        <v>94</v>
      </c>
      <c r="I15" s="21">
        <v>2.4</v>
      </c>
      <c r="J15" s="21">
        <v>0</v>
      </c>
      <c r="K15" s="21">
        <f>I15*J15</f>
        <v>0</v>
      </c>
      <c r="L15" s="21">
        <v>0.01009</v>
      </c>
      <c r="M15" s="21">
        <v>0</v>
      </c>
      <c r="N15" s="21">
        <v>0.01009</v>
      </c>
      <c r="O15" s="21">
        <f>I15*N15</f>
        <v>0.024215999999999998</v>
      </c>
      <c r="P15" s="34" t="s">
        <v>116</v>
      </c>
      <c r="Q15" s="5"/>
      <c r="Z15" s="38">
        <f>IF(AQ15="5",BJ15,0)</f>
        <v>0</v>
      </c>
      <c r="AB15" s="38">
        <f>IF(AQ15="1",BH15,0)</f>
        <v>0</v>
      </c>
      <c r="AC15" s="38">
        <f>IF(AQ15="1",BI15,0)</f>
        <v>0</v>
      </c>
      <c r="AD15" s="38">
        <f>IF(AQ15="7",BH15,0)</f>
        <v>0</v>
      </c>
      <c r="AE15" s="38">
        <f>IF(AQ15="7",BI15,0)</f>
        <v>0</v>
      </c>
      <c r="AF15" s="38">
        <f>IF(AQ15="2",BH15,0)</f>
        <v>0</v>
      </c>
      <c r="AG15" s="38">
        <f>IF(AQ15="2",BI15,0)</f>
        <v>0</v>
      </c>
      <c r="AH15" s="38">
        <f>IF(AQ15="0",BJ15,0)</f>
        <v>0</v>
      </c>
      <c r="AI15" s="29"/>
      <c r="AJ15" s="21">
        <f>IF(AN15=0,K15,0)</f>
        <v>0</v>
      </c>
      <c r="AK15" s="21">
        <f>IF(AN15=15,K15,0)</f>
        <v>0</v>
      </c>
      <c r="AL15" s="21">
        <f>IF(AN15=21,K15,0)</f>
        <v>0</v>
      </c>
      <c r="AN15" s="38">
        <v>21</v>
      </c>
      <c r="AO15" s="38">
        <f>J15*0.25730605738576</f>
        <v>0</v>
      </c>
      <c r="AP15" s="38">
        <f>J15*(1-0.25730605738576)</f>
        <v>0</v>
      </c>
      <c r="AQ15" s="39" t="s">
        <v>7</v>
      </c>
      <c r="AV15" s="38">
        <f>AW15+AX15</f>
        <v>0</v>
      </c>
      <c r="AW15" s="38">
        <f>I15*AO15</f>
        <v>0</v>
      </c>
      <c r="AX15" s="38">
        <f>I15*AP15</f>
        <v>0</v>
      </c>
      <c r="AY15" s="40" t="s">
        <v>126</v>
      </c>
      <c r="AZ15" s="40" t="s">
        <v>132</v>
      </c>
      <c r="BA15" s="29" t="s">
        <v>135</v>
      </c>
      <c r="BC15" s="38">
        <f>AW15+AX15</f>
        <v>0</v>
      </c>
      <c r="BD15" s="38">
        <f>J15/(100-BE15)*100</f>
        <v>0</v>
      </c>
      <c r="BE15" s="38">
        <v>0</v>
      </c>
      <c r="BF15" s="38">
        <f>O15</f>
        <v>0.024215999999999998</v>
      </c>
      <c r="BH15" s="21">
        <f>I15*AO15</f>
        <v>0</v>
      </c>
      <c r="BI15" s="21">
        <f>I15*AP15</f>
        <v>0</v>
      </c>
      <c r="BJ15" s="21">
        <f>I15*J15</f>
        <v>0</v>
      </c>
      <c r="BK15" s="21" t="s">
        <v>140</v>
      </c>
      <c r="BL15" s="38">
        <v>28</v>
      </c>
    </row>
    <row r="16" spans="1:17" ht="12.75">
      <c r="A16" s="5"/>
      <c r="C16" s="16" t="s">
        <v>29</v>
      </c>
      <c r="D16" s="101" t="s">
        <v>60</v>
      </c>
      <c r="E16" s="102"/>
      <c r="F16" s="102"/>
      <c r="G16" s="102"/>
      <c r="H16" s="102"/>
      <c r="I16" s="102"/>
      <c r="J16" s="102"/>
      <c r="K16" s="102"/>
      <c r="L16" s="102"/>
      <c r="M16" s="102"/>
      <c r="N16" s="102"/>
      <c r="O16" s="102"/>
      <c r="P16" s="103"/>
      <c r="Q16" s="5"/>
    </row>
    <row r="17" spans="1:64" ht="12.75">
      <c r="A17" s="4" t="s">
        <v>9</v>
      </c>
      <c r="B17" s="13"/>
      <c r="C17" s="13" t="s">
        <v>31</v>
      </c>
      <c r="D17" s="99" t="s">
        <v>61</v>
      </c>
      <c r="E17" s="100"/>
      <c r="F17" s="100"/>
      <c r="G17" s="100"/>
      <c r="H17" s="13" t="s">
        <v>94</v>
      </c>
      <c r="I17" s="21">
        <v>5.05</v>
      </c>
      <c r="J17" s="21">
        <v>0</v>
      </c>
      <c r="K17" s="21">
        <f>I17*J17</f>
        <v>0</v>
      </c>
      <c r="L17" s="21">
        <v>0.01387</v>
      </c>
      <c r="M17" s="21">
        <v>0</v>
      </c>
      <c r="N17" s="21">
        <v>0.01387</v>
      </c>
      <c r="O17" s="21">
        <f>I17*N17</f>
        <v>0.0700435</v>
      </c>
      <c r="P17" s="34" t="s">
        <v>116</v>
      </c>
      <c r="Q17" s="5"/>
      <c r="Z17" s="38">
        <f>IF(AQ17="5",BJ17,0)</f>
        <v>0</v>
      </c>
      <c r="AB17" s="38">
        <f>IF(AQ17="1",BH17,0)</f>
        <v>0</v>
      </c>
      <c r="AC17" s="38">
        <f>IF(AQ17="1",BI17,0)</f>
        <v>0</v>
      </c>
      <c r="AD17" s="38">
        <f>IF(AQ17="7",BH17,0)</f>
        <v>0</v>
      </c>
      <c r="AE17" s="38">
        <f>IF(AQ17="7",BI17,0)</f>
        <v>0</v>
      </c>
      <c r="AF17" s="38">
        <f>IF(AQ17="2",BH17,0)</f>
        <v>0</v>
      </c>
      <c r="AG17" s="38">
        <f>IF(AQ17="2",BI17,0)</f>
        <v>0</v>
      </c>
      <c r="AH17" s="38">
        <f>IF(AQ17="0",BJ17,0)</f>
        <v>0</v>
      </c>
      <c r="AI17" s="29"/>
      <c r="AJ17" s="21">
        <f>IF(AN17=0,K17,0)</f>
        <v>0</v>
      </c>
      <c r="AK17" s="21">
        <f>IF(AN17=15,K17,0)</f>
        <v>0</v>
      </c>
      <c r="AL17" s="21">
        <f>IF(AN17=21,K17,0)</f>
        <v>0</v>
      </c>
      <c r="AN17" s="38">
        <v>21</v>
      </c>
      <c r="AO17" s="38">
        <f>J17*0.266336</f>
        <v>0</v>
      </c>
      <c r="AP17" s="38">
        <f>J17*(1-0.266336)</f>
        <v>0</v>
      </c>
      <c r="AQ17" s="39" t="s">
        <v>7</v>
      </c>
      <c r="AV17" s="38">
        <f>AW17+AX17</f>
        <v>0</v>
      </c>
      <c r="AW17" s="38">
        <f>I17*AO17</f>
        <v>0</v>
      </c>
      <c r="AX17" s="38">
        <f>I17*AP17</f>
        <v>0</v>
      </c>
      <c r="AY17" s="40" t="s">
        <v>126</v>
      </c>
      <c r="AZ17" s="40" t="s">
        <v>132</v>
      </c>
      <c r="BA17" s="29" t="s">
        <v>135</v>
      </c>
      <c r="BC17" s="38">
        <f>AW17+AX17</f>
        <v>0</v>
      </c>
      <c r="BD17" s="38">
        <f>J17/(100-BE17)*100</f>
        <v>0</v>
      </c>
      <c r="BE17" s="38">
        <v>0</v>
      </c>
      <c r="BF17" s="38">
        <f>O17</f>
        <v>0.0700435</v>
      </c>
      <c r="BH17" s="21">
        <f>I17*AO17</f>
        <v>0</v>
      </c>
      <c r="BI17" s="21">
        <f>I17*AP17</f>
        <v>0</v>
      </c>
      <c r="BJ17" s="21">
        <f>I17*J17</f>
        <v>0</v>
      </c>
      <c r="BK17" s="21" t="s">
        <v>140</v>
      </c>
      <c r="BL17" s="38">
        <v>28</v>
      </c>
    </row>
    <row r="18" spans="1:17" ht="12.75">
      <c r="A18" s="5"/>
      <c r="C18" s="16" t="s">
        <v>29</v>
      </c>
      <c r="D18" s="101" t="s">
        <v>60</v>
      </c>
      <c r="E18" s="102"/>
      <c r="F18" s="102"/>
      <c r="G18" s="102"/>
      <c r="H18" s="102"/>
      <c r="I18" s="102"/>
      <c r="J18" s="102"/>
      <c r="K18" s="102"/>
      <c r="L18" s="102"/>
      <c r="M18" s="102"/>
      <c r="N18" s="102"/>
      <c r="O18" s="102"/>
      <c r="P18" s="103"/>
      <c r="Q18" s="5"/>
    </row>
    <row r="19" spans="1:64" ht="12.75">
      <c r="A19" s="4" t="s">
        <v>10</v>
      </c>
      <c r="B19" s="13"/>
      <c r="C19" s="13" t="s">
        <v>32</v>
      </c>
      <c r="D19" s="99" t="s">
        <v>62</v>
      </c>
      <c r="E19" s="100"/>
      <c r="F19" s="100"/>
      <c r="G19" s="100"/>
      <c r="H19" s="13" t="s">
        <v>94</v>
      </c>
      <c r="I19" s="21">
        <v>73.6</v>
      </c>
      <c r="J19" s="21">
        <v>0</v>
      </c>
      <c r="K19" s="21">
        <f>I19*J19</f>
        <v>0</v>
      </c>
      <c r="L19" s="21">
        <v>0.0227</v>
      </c>
      <c r="M19" s="21">
        <v>0</v>
      </c>
      <c r="N19" s="21">
        <v>0.0227</v>
      </c>
      <c r="O19" s="21">
        <f>I19*N19</f>
        <v>1.67072</v>
      </c>
      <c r="P19" s="34" t="s">
        <v>116</v>
      </c>
      <c r="Q19" s="5"/>
      <c r="Z19" s="38">
        <f>IF(AQ19="5",BJ19,0)</f>
        <v>0</v>
      </c>
      <c r="AB19" s="38">
        <f>IF(AQ19="1",BH19,0)</f>
        <v>0</v>
      </c>
      <c r="AC19" s="38">
        <f>IF(AQ19="1",BI19,0)</f>
        <v>0</v>
      </c>
      <c r="AD19" s="38">
        <f>IF(AQ19="7",BH19,0)</f>
        <v>0</v>
      </c>
      <c r="AE19" s="38">
        <f>IF(AQ19="7",BI19,0)</f>
        <v>0</v>
      </c>
      <c r="AF19" s="38">
        <f>IF(AQ19="2",BH19,0)</f>
        <v>0</v>
      </c>
      <c r="AG19" s="38">
        <f>IF(AQ19="2",BI19,0)</f>
        <v>0</v>
      </c>
      <c r="AH19" s="38">
        <f>IF(AQ19="0",BJ19,0)</f>
        <v>0</v>
      </c>
      <c r="AI19" s="29"/>
      <c r="AJ19" s="21">
        <f>IF(AN19=0,K19,0)</f>
        <v>0</v>
      </c>
      <c r="AK19" s="21">
        <f>IF(AN19=15,K19,0)</f>
        <v>0</v>
      </c>
      <c r="AL19" s="21">
        <f>IF(AN19=21,K19,0)</f>
        <v>0</v>
      </c>
      <c r="AN19" s="38">
        <v>21</v>
      </c>
      <c r="AO19" s="38">
        <f>J19*0.29291935483871</f>
        <v>0</v>
      </c>
      <c r="AP19" s="38">
        <f>J19*(1-0.29291935483871)</f>
        <v>0</v>
      </c>
      <c r="AQ19" s="39" t="s">
        <v>7</v>
      </c>
      <c r="AV19" s="38">
        <f>AW19+AX19</f>
        <v>0</v>
      </c>
      <c r="AW19" s="38">
        <f>I19*AO19</f>
        <v>0</v>
      </c>
      <c r="AX19" s="38">
        <f>I19*AP19</f>
        <v>0</v>
      </c>
      <c r="AY19" s="40" t="s">
        <v>126</v>
      </c>
      <c r="AZ19" s="40" t="s">
        <v>132</v>
      </c>
      <c r="BA19" s="29" t="s">
        <v>135</v>
      </c>
      <c r="BC19" s="38">
        <f>AW19+AX19</f>
        <v>0</v>
      </c>
      <c r="BD19" s="38">
        <f>J19/(100-BE19)*100</f>
        <v>0</v>
      </c>
      <c r="BE19" s="38">
        <v>0</v>
      </c>
      <c r="BF19" s="38">
        <f>O19</f>
        <v>1.67072</v>
      </c>
      <c r="BH19" s="21">
        <f>I19*AO19</f>
        <v>0</v>
      </c>
      <c r="BI19" s="21">
        <f>I19*AP19</f>
        <v>0</v>
      </c>
      <c r="BJ19" s="21">
        <f>I19*J19</f>
        <v>0</v>
      </c>
      <c r="BK19" s="21" t="s">
        <v>140</v>
      </c>
      <c r="BL19" s="38">
        <v>28</v>
      </c>
    </row>
    <row r="20" spans="1:17" ht="12.75">
      <c r="A20" s="5"/>
      <c r="C20" s="16" t="s">
        <v>29</v>
      </c>
      <c r="D20" s="101" t="s">
        <v>60</v>
      </c>
      <c r="E20" s="102"/>
      <c r="F20" s="102"/>
      <c r="G20" s="102"/>
      <c r="H20" s="102"/>
      <c r="I20" s="102"/>
      <c r="J20" s="102"/>
      <c r="K20" s="102"/>
      <c r="L20" s="102"/>
      <c r="M20" s="102"/>
      <c r="N20" s="102"/>
      <c r="O20" s="102"/>
      <c r="P20" s="103"/>
      <c r="Q20" s="5"/>
    </row>
    <row r="21" spans="1:47" ht="12.75">
      <c r="A21" s="6"/>
      <c r="B21" s="14"/>
      <c r="C21" s="14" t="s">
        <v>33</v>
      </c>
      <c r="D21" s="108" t="s">
        <v>63</v>
      </c>
      <c r="E21" s="109"/>
      <c r="F21" s="109"/>
      <c r="G21" s="109"/>
      <c r="H21" s="19" t="s">
        <v>6</v>
      </c>
      <c r="I21" s="19" t="s">
        <v>6</v>
      </c>
      <c r="J21" s="19" t="s">
        <v>6</v>
      </c>
      <c r="K21" s="43">
        <f>SUM(K22:K26)</f>
        <v>0</v>
      </c>
      <c r="L21" s="29"/>
      <c r="M21" s="29"/>
      <c r="N21" s="29"/>
      <c r="O21" s="43">
        <f>SUM(O22:O26)</f>
        <v>4.775263499999999</v>
      </c>
      <c r="P21" s="35"/>
      <c r="Q21" s="5"/>
      <c r="AI21" s="29"/>
      <c r="AS21" s="43">
        <f>SUM(AJ22:AJ26)</f>
        <v>0</v>
      </c>
      <c r="AT21" s="43">
        <f>SUM(AK22:AK26)</f>
        <v>0</v>
      </c>
      <c r="AU21" s="43">
        <f>SUM(AL22:AL26)</f>
        <v>0</v>
      </c>
    </row>
    <row r="22" spans="1:64" ht="12.75">
      <c r="A22" s="4" t="s">
        <v>11</v>
      </c>
      <c r="B22" s="13"/>
      <c r="C22" s="13" t="s">
        <v>34</v>
      </c>
      <c r="D22" s="99" t="s">
        <v>64</v>
      </c>
      <c r="E22" s="100"/>
      <c r="F22" s="100"/>
      <c r="G22" s="100"/>
      <c r="H22" s="13" t="s">
        <v>95</v>
      </c>
      <c r="I22" s="21">
        <v>133.35</v>
      </c>
      <c r="J22" s="21">
        <v>0</v>
      </c>
      <c r="K22" s="21">
        <f>I22*J22</f>
        <v>0</v>
      </c>
      <c r="L22" s="21">
        <v>0.00525</v>
      </c>
      <c r="M22" s="21">
        <v>0</v>
      </c>
      <c r="N22" s="21">
        <v>0.00525</v>
      </c>
      <c r="O22" s="21">
        <f>I22*N22</f>
        <v>0.7000875</v>
      </c>
      <c r="P22" s="34" t="s">
        <v>116</v>
      </c>
      <c r="Q22" s="5"/>
      <c r="Z22" s="38">
        <f>IF(AQ22="5",BJ22,0)</f>
        <v>0</v>
      </c>
      <c r="AB22" s="38">
        <f>IF(AQ22="1",BH22,0)</f>
        <v>0</v>
      </c>
      <c r="AC22" s="38">
        <f>IF(AQ22="1",BI22,0)</f>
        <v>0</v>
      </c>
      <c r="AD22" s="38">
        <f>IF(AQ22="7",BH22,0)</f>
        <v>0</v>
      </c>
      <c r="AE22" s="38">
        <f>IF(AQ22="7",BI22,0)</f>
        <v>0</v>
      </c>
      <c r="AF22" s="38">
        <f>IF(AQ22="2",BH22,0)</f>
        <v>0</v>
      </c>
      <c r="AG22" s="38">
        <f>IF(AQ22="2",BI22,0)</f>
        <v>0</v>
      </c>
      <c r="AH22" s="38">
        <f>IF(AQ22="0",BJ22,0)</f>
        <v>0</v>
      </c>
      <c r="AI22" s="29"/>
      <c r="AJ22" s="21">
        <f>IF(AN22=0,K22,0)</f>
        <v>0</v>
      </c>
      <c r="AK22" s="21">
        <f>IF(AN22=15,K22,0)</f>
        <v>0</v>
      </c>
      <c r="AL22" s="21">
        <f>IF(AN22=21,K22,0)</f>
        <v>0</v>
      </c>
      <c r="AN22" s="38">
        <v>21</v>
      </c>
      <c r="AO22" s="38">
        <f>J22*0.422332633919</f>
        <v>0</v>
      </c>
      <c r="AP22" s="38">
        <f>J22*(1-0.422332633919)</f>
        <v>0</v>
      </c>
      <c r="AQ22" s="39" t="s">
        <v>7</v>
      </c>
      <c r="AV22" s="38">
        <f>AW22+AX22</f>
        <v>0</v>
      </c>
      <c r="AW22" s="38">
        <f>I22*AO22</f>
        <v>0</v>
      </c>
      <c r="AX22" s="38">
        <f>I22*AP22</f>
        <v>0</v>
      </c>
      <c r="AY22" s="40" t="s">
        <v>127</v>
      </c>
      <c r="AZ22" s="40" t="s">
        <v>133</v>
      </c>
      <c r="BA22" s="29" t="s">
        <v>135</v>
      </c>
      <c r="BC22" s="38">
        <f>AW22+AX22</f>
        <v>0</v>
      </c>
      <c r="BD22" s="38">
        <f>J22/(100-BE22)*100</f>
        <v>0</v>
      </c>
      <c r="BE22" s="38">
        <v>0</v>
      </c>
      <c r="BF22" s="38">
        <f>O22</f>
        <v>0.7000875</v>
      </c>
      <c r="BH22" s="21">
        <f>I22*AO22</f>
        <v>0</v>
      </c>
      <c r="BI22" s="21">
        <f>I22*AP22</f>
        <v>0</v>
      </c>
      <c r="BJ22" s="21">
        <f>I22*J22</f>
        <v>0</v>
      </c>
      <c r="BK22" s="21" t="s">
        <v>140</v>
      </c>
      <c r="BL22" s="38">
        <v>60</v>
      </c>
    </row>
    <row r="23" spans="1:17" ht="25.5" customHeight="1">
      <c r="A23" s="5"/>
      <c r="C23" s="16" t="s">
        <v>29</v>
      </c>
      <c r="D23" s="101" t="s">
        <v>65</v>
      </c>
      <c r="E23" s="102"/>
      <c r="F23" s="102"/>
      <c r="G23" s="102"/>
      <c r="H23" s="102"/>
      <c r="I23" s="102"/>
      <c r="J23" s="102"/>
      <c r="K23" s="102"/>
      <c r="L23" s="102"/>
      <c r="M23" s="102"/>
      <c r="N23" s="102"/>
      <c r="O23" s="102"/>
      <c r="P23" s="103"/>
      <c r="Q23" s="5"/>
    </row>
    <row r="24" spans="1:64" ht="12.75">
      <c r="A24" s="4" t="s">
        <v>12</v>
      </c>
      <c r="B24" s="13"/>
      <c r="C24" s="13" t="s">
        <v>35</v>
      </c>
      <c r="D24" s="99" t="s">
        <v>66</v>
      </c>
      <c r="E24" s="100"/>
      <c r="F24" s="100"/>
      <c r="G24" s="100"/>
      <c r="H24" s="13" t="s">
        <v>95</v>
      </c>
      <c r="I24" s="21">
        <v>133.35</v>
      </c>
      <c r="J24" s="21">
        <v>0</v>
      </c>
      <c r="K24" s="21">
        <f>I24*J24</f>
        <v>0</v>
      </c>
      <c r="L24" s="21">
        <v>0.026</v>
      </c>
      <c r="M24" s="21">
        <v>0</v>
      </c>
      <c r="N24" s="21">
        <v>0.026</v>
      </c>
      <c r="O24" s="21">
        <f>I24*N24</f>
        <v>3.4671</v>
      </c>
      <c r="P24" s="34" t="s">
        <v>116</v>
      </c>
      <c r="Q24" s="5"/>
      <c r="Z24" s="38">
        <f>IF(AQ24="5",BJ24,0)</f>
        <v>0</v>
      </c>
      <c r="AB24" s="38">
        <f>IF(AQ24="1",BH24,0)</f>
        <v>0</v>
      </c>
      <c r="AC24" s="38">
        <f>IF(AQ24="1",BI24,0)</f>
        <v>0</v>
      </c>
      <c r="AD24" s="38">
        <f>IF(AQ24="7",BH24,0)</f>
        <v>0</v>
      </c>
      <c r="AE24" s="38">
        <f>IF(AQ24="7",BI24,0)</f>
        <v>0</v>
      </c>
      <c r="AF24" s="38">
        <f>IF(AQ24="2",BH24,0)</f>
        <v>0</v>
      </c>
      <c r="AG24" s="38">
        <f>IF(AQ24="2",BI24,0)</f>
        <v>0</v>
      </c>
      <c r="AH24" s="38">
        <f>IF(AQ24="0",BJ24,0)</f>
        <v>0</v>
      </c>
      <c r="AI24" s="29"/>
      <c r="AJ24" s="21">
        <f>IF(AN24=0,K24,0)</f>
        <v>0</v>
      </c>
      <c r="AK24" s="21">
        <f>IF(AN24=15,K24,0)</f>
        <v>0</v>
      </c>
      <c r="AL24" s="21">
        <f>IF(AN24=21,K24,0)</f>
        <v>0</v>
      </c>
      <c r="AN24" s="38">
        <v>21</v>
      </c>
      <c r="AO24" s="38">
        <f>J24*0.625627118644068</f>
        <v>0</v>
      </c>
      <c r="AP24" s="38">
        <f>J24*(1-0.625627118644068)</f>
        <v>0</v>
      </c>
      <c r="AQ24" s="39" t="s">
        <v>7</v>
      </c>
      <c r="AV24" s="38">
        <f>AW24+AX24</f>
        <v>0</v>
      </c>
      <c r="AW24" s="38">
        <f>I24*AO24</f>
        <v>0</v>
      </c>
      <c r="AX24" s="38">
        <f>I24*AP24</f>
        <v>0</v>
      </c>
      <c r="AY24" s="40" t="s">
        <v>127</v>
      </c>
      <c r="AZ24" s="40" t="s">
        <v>133</v>
      </c>
      <c r="BA24" s="29" t="s">
        <v>135</v>
      </c>
      <c r="BC24" s="38">
        <f>AW24+AX24</f>
        <v>0</v>
      </c>
      <c r="BD24" s="38">
        <f>J24/(100-BE24)*100</f>
        <v>0</v>
      </c>
      <c r="BE24" s="38">
        <v>0</v>
      </c>
      <c r="BF24" s="38">
        <f>O24</f>
        <v>3.4671</v>
      </c>
      <c r="BH24" s="21">
        <f>I24*AO24</f>
        <v>0</v>
      </c>
      <c r="BI24" s="21">
        <f>I24*AP24</f>
        <v>0</v>
      </c>
      <c r="BJ24" s="21">
        <f>I24*J24</f>
        <v>0</v>
      </c>
      <c r="BK24" s="21" t="s">
        <v>140</v>
      </c>
      <c r="BL24" s="38">
        <v>60</v>
      </c>
    </row>
    <row r="25" spans="1:17" ht="25.5" customHeight="1">
      <c r="A25" s="5"/>
      <c r="C25" s="16" t="s">
        <v>29</v>
      </c>
      <c r="D25" s="101" t="s">
        <v>67</v>
      </c>
      <c r="E25" s="102"/>
      <c r="F25" s="102"/>
      <c r="G25" s="102"/>
      <c r="H25" s="102"/>
      <c r="I25" s="102"/>
      <c r="J25" s="102"/>
      <c r="K25" s="102"/>
      <c r="L25" s="102"/>
      <c r="M25" s="102"/>
      <c r="N25" s="102"/>
      <c r="O25" s="102"/>
      <c r="P25" s="103"/>
      <c r="Q25" s="5"/>
    </row>
    <row r="26" spans="1:64" ht="12.75">
      <c r="A26" s="4" t="s">
        <v>13</v>
      </c>
      <c r="B26" s="13"/>
      <c r="C26" s="13" t="s">
        <v>36</v>
      </c>
      <c r="D26" s="99" t="s">
        <v>68</v>
      </c>
      <c r="E26" s="100"/>
      <c r="F26" s="100"/>
      <c r="G26" s="100"/>
      <c r="H26" s="13" t="s">
        <v>95</v>
      </c>
      <c r="I26" s="21">
        <v>133.35</v>
      </c>
      <c r="J26" s="21">
        <v>0</v>
      </c>
      <c r="K26" s="21">
        <f>I26*J26</f>
        <v>0</v>
      </c>
      <c r="L26" s="21">
        <v>0.00456</v>
      </c>
      <c r="M26" s="21">
        <v>0</v>
      </c>
      <c r="N26" s="21">
        <v>0.00456</v>
      </c>
      <c r="O26" s="21">
        <f>I26*N26</f>
        <v>0.608076</v>
      </c>
      <c r="P26" s="34" t="s">
        <v>116</v>
      </c>
      <c r="Q26" s="5"/>
      <c r="Z26" s="38">
        <f>IF(AQ26="5",BJ26,0)</f>
        <v>0</v>
      </c>
      <c r="AB26" s="38">
        <f>IF(AQ26="1",BH26,0)</f>
        <v>0</v>
      </c>
      <c r="AC26" s="38">
        <f>IF(AQ26="1",BI26,0)</f>
        <v>0</v>
      </c>
      <c r="AD26" s="38">
        <f>IF(AQ26="7",BH26,0)</f>
        <v>0</v>
      </c>
      <c r="AE26" s="38">
        <f>IF(AQ26="7",BI26,0)</f>
        <v>0</v>
      </c>
      <c r="AF26" s="38">
        <f>IF(AQ26="2",BH26,0)</f>
        <v>0</v>
      </c>
      <c r="AG26" s="38">
        <f>IF(AQ26="2",BI26,0)</f>
        <v>0</v>
      </c>
      <c r="AH26" s="38">
        <f>IF(AQ26="0",BJ26,0)</f>
        <v>0</v>
      </c>
      <c r="AI26" s="29"/>
      <c r="AJ26" s="21">
        <f>IF(AN26=0,K26,0)</f>
        <v>0</v>
      </c>
      <c r="AK26" s="21">
        <f>IF(AN26=15,K26,0)</f>
        <v>0</v>
      </c>
      <c r="AL26" s="21">
        <f>IF(AN26=21,K26,0)</f>
        <v>0</v>
      </c>
      <c r="AN26" s="38">
        <v>21</v>
      </c>
      <c r="AO26" s="38">
        <f>J26*0.301481481481481</f>
        <v>0</v>
      </c>
      <c r="AP26" s="38">
        <f>J26*(1-0.301481481481481)</f>
        <v>0</v>
      </c>
      <c r="AQ26" s="39" t="s">
        <v>7</v>
      </c>
      <c r="AV26" s="38">
        <f>AW26+AX26</f>
        <v>0</v>
      </c>
      <c r="AW26" s="38">
        <f>I26*AO26</f>
        <v>0</v>
      </c>
      <c r="AX26" s="38">
        <f>I26*AP26</f>
        <v>0</v>
      </c>
      <c r="AY26" s="40" t="s">
        <v>127</v>
      </c>
      <c r="AZ26" s="40" t="s">
        <v>133</v>
      </c>
      <c r="BA26" s="29" t="s">
        <v>135</v>
      </c>
      <c r="BC26" s="38">
        <f>AW26+AX26</f>
        <v>0</v>
      </c>
      <c r="BD26" s="38">
        <f>J26/(100-BE26)*100</f>
        <v>0</v>
      </c>
      <c r="BE26" s="38">
        <v>0</v>
      </c>
      <c r="BF26" s="38">
        <f>O26</f>
        <v>0.608076</v>
      </c>
      <c r="BH26" s="21">
        <f>I26*AO26</f>
        <v>0</v>
      </c>
      <c r="BI26" s="21">
        <f>I26*AP26</f>
        <v>0</v>
      </c>
      <c r="BJ26" s="21">
        <f>I26*J26</f>
        <v>0</v>
      </c>
      <c r="BK26" s="21" t="s">
        <v>140</v>
      </c>
      <c r="BL26" s="38">
        <v>60</v>
      </c>
    </row>
    <row r="27" spans="1:17" ht="25.5" customHeight="1">
      <c r="A27" s="5"/>
      <c r="C27" s="16" t="s">
        <v>29</v>
      </c>
      <c r="D27" s="101" t="s">
        <v>69</v>
      </c>
      <c r="E27" s="102"/>
      <c r="F27" s="102"/>
      <c r="G27" s="102"/>
      <c r="H27" s="102"/>
      <c r="I27" s="102"/>
      <c r="J27" s="102"/>
      <c r="K27" s="102"/>
      <c r="L27" s="102"/>
      <c r="M27" s="102"/>
      <c r="N27" s="102"/>
      <c r="O27" s="102"/>
      <c r="P27" s="103"/>
      <c r="Q27" s="5"/>
    </row>
    <row r="28" spans="1:47" ht="12.75">
      <c r="A28" s="6"/>
      <c r="B28" s="14"/>
      <c r="C28" s="14" t="s">
        <v>37</v>
      </c>
      <c r="D28" s="108" t="s">
        <v>70</v>
      </c>
      <c r="E28" s="109"/>
      <c r="F28" s="109"/>
      <c r="G28" s="109"/>
      <c r="H28" s="19" t="s">
        <v>6</v>
      </c>
      <c r="I28" s="19" t="s">
        <v>6</v>
      </c>
      <c r="J28" s="19" t="s">
        <v>6</v>
      </c>
      <c r="K28" s="43">
        <f>SUM(K29:K33)</f>
        <v>0</v>
      </c>
      <c r="L28" s="29"/>
      <c r="M28" s="29"/>
      <c r="N28" s="29"/>
      <c r="O28" s="43">
        <f>SUM(O29:O33)</f>
        <v>0</v>
      </c>
      <c r="P28" s="35"/>
      <c r="Q28" s="5"/>
      <c r="AI28" s="29"/>
      <c r="AS28" s="43">
        <f>SUM(AJ29:AJ33)</f>
        <v>0</v>
      </c>
      <c r="AT28" s="43">
        <f>SUM(AK29:AK33)</f>
        <v>0</v>
      </c>
      <c r="AU28" s="43">
        <f>SUM(AL29:AL33)</f>
        <v>0</v>
      </c>
    </row>
    <row r="29" spans="1:64" ht="12.75">
      <c r="A29" s="4" t="s">
        <v>14</v>
      </c>
      <c r="B29" s="13"/>
      <c r="C29" s="13" t="s">
        <v>38</v>
      </c>
      <c r="D29" s="99" t="s">
        <v>71</v>
      </c>
      <c r="E29" s="100"/>
      <c r="F29" s="100"/>
      <c r="G29" s="100"/>
      <c r="H29" s="13" t="s">
        <v>96</v>
      </c>
      <c r="I29" s="21">
        <v>68</v>
      </c>
      <c r="J29" s="21">
        <v>0</v>
      </c>
      <c r="K29" s="21">
        <f>I29*J29</f>
        <v>0</v>
      </c>
      <c r="L29" s="21">
        <v>0</v>
      </c>
      <c r="M29" s="21">
        <v>0</v>
      </c>
      <c r="N29" s="21">
        <v>0</v>
      </c>
      <c r="O29" s="21">
        <f>I29*N29</f>
        <v>0</v>
      </c>
      <c r="P29" s="34" t="s">
        <v>116</v>
      </c>
      <c r="Q29" s="5"/>
      <c r="Z29" s="38">
        <f>IF(AQ29="5",BJ29,0)</f>
        <v>0</v>
      </c>
      <c r="AB29" s="38">
        <f>IF(AQ29="1",BH29,0)</f>
        <v>0</v>
      </c>
      <c r="AC29" s="38">
        <f>IF(AQ29="1",BI29,0)</f>
        <v>0</v>
      </c>
      <c r="AD29" s="38">
        <f>IF(AQ29="7",BH29,0)</f>
        <v>0</v>
      </c>
      <c r="AE29" s="38">
        <f>IF(AQ29="7",BI29,0)</f>
        <v>0</v>
      </c>
      <c r="AF29" s="38">
        <f>IF(AQ29="2",BH29,0)</f>
        <v>0</v>
      </c>
      <c r="AG29" s="38">
        <f>IF(AQ29="2",BI29,0)</f>
        <v>0</v>
      </c>
      <c r="AH29" s="38">
        <f>IF(AQ29="0",BJ29,0)</f>
        <v>0</v>
      </c>
      <c r="AI29" s="29"/>
      <c r="AJ29" s="21">
        <f>IF(AN29=0,K29,0)</f>
        <v>0</v>
      </c>
      <c r="AK29" s="21">
        <f>IF(AN29=15,K29,0)</f>
        <v>0</v>
      </c>
      <c r="AL29" s="21">
        <f>IF(AN29=21,K29,0)</f>
        <v>0</v>
      </c>
      <c r="AN29" s="38">
        <v>21</v>
      </c>
      <c r="AO29" s="38">
        <f>J29*0</f>
        <v>0</v>
      </c>
      <c r="AP29" s="38">
        <f>J29*(1-0)</f>
        <v>0</v>
      </c>
      <c r="AQ29" s="39" t="s">
        <v>7</v>
      </c>
      <c r="AV29" s="38">
        <f>AW29+AX29</f>
        <v>0</v>
      </c>
      <c r="AW29" s="38">
        <f>I29*AO29</f>
        <v>0</v>
      </c>
      <c r="AX29" s="38">
        <f>I29*AP29</f>
        <v>0</v>
      </c>
      <c r="AY29" s="40" t="s">
        <v>128</v>
      </c>
      <c r="AZ29" s="40" t="s">
        <v>134</v>
      </c>
      <c r="BA29" s="29" t="s">
        <v>135</v>
      </c>
      <c r="BC29" s="38">
        <f>AW29+AX29</f>
        <v>0</v>
      </c>
      <c r="BD29" s="38">
        <f>J29/(100-BE29)*100</f>
        <v>0</v>
      </c>
      <c r="BE29" s="38">
        <v>0</v>
      </c>
      <c r="BF29" s="38">
        <f>O29</f>
        <v>0</v>
      </c>
      <c r="BH29" s="21">
        <f>I29*AO29</f>
        <v>0</v>
      </c>
      <c r="BI29" s="21">
        <f>I29*AP29</f>
        <v>0</v>
      </c>
      <c r="BJ29" s="21">
        <f>I29*J29</f>
        <v>0</v>
      </c>
      <c r="BK29" s="21" t="s">
        <v>140</v>
      </c>
      <c r="BL29" s="38">
        <v>90</v>
      </c>
    </row>
    <row r="30" spans="1:17" ht="12.75">
      <c r="A30" s="5"/>
      <c r="C30" s="16" t="s">
        <v>39</v>
      </c>
      <c r="D30" s="110" t="s">
        <v>72</v>
      </c>
      <c r="E30" s="111"/>
      <c r="F30" s="111"/>
      <c r="G30" s="111"/>
      <c r="H30" s="111"/>
      <c r="I30" s="111"/>
      <c r="J30" s="111"/>
      <c r="K30" s="111"/>
      <c r="L30" s="111"/>
      <c r="M30" s="111"/>
      <c r="N30" s="111"/>
      <c r="O30" s="111"/>
      <c r="P30" s="112"/>
      <c r="Q30" s="5"/>
    </row>
    <row r="31" spans="1:17" ht="76.5" customHeight="1">
      <c r="A31" s="5"/>
      <c r="C31" s="16" t="s">
        <v>29</v>
      </c>
      <c r="D31" s="101" t="s">
        <v>73</v>
      </c>
      <c r="E31" s="102"/>
      <c r="F31" s="102"/>
      <c r="G31" s="102"/>
      <c r="H31" s="102"/>
      <c r="I31" s="102"/>
      <c r="J31" s="102"/>
      <c r="K31" s="102"/>
      <c r="L31" s="102"/>
      <c r="M31" s="102"/>
      <c r="N31" s="102"/>
      <c r="O31" s="102"/>
      <c r="P31" s="103"/>
      <c r="Q31" s="5"/>
    </row>
    <row r="32" spans="1:17" ht="51" customHeight="1">
      <c r="A32" s="5"/>
      <c r="D32" s="101" t="s">
        <v>74</v>
      </c>
      <c r="E32" s="102"/>
      <c r="F32" s="102"/>
      <c r="G32" s="102"/>
      <c r="H32" s="102"/>
      <c r="I32" s="102"/>
      <c r="J32" s="102"/>
      <c r="K32" s="102"/>
      <c r="L32" s="102"/>
      <c r="M32" s="102"/>
      <c r="N32" s="102"/>
      <c r="O32" s="102"/>
      <c r="P32" s="103"/>
      <c r="Q32" s="5"/>
    </row>
    <row r="33" spans="1:64" ht="12.75">
      <c r="A33" s="4" t="s">
        <v>15</v>
      </c>
      <c r="B33" s="13"/>
      <c r="C33" s="13" t="s">
        <v>40</v>
      </c>
      <c r="D33" s="99" t="s">
        <v>71</v>
      </c>
      <c r="E33" s="100"/>
      <c r="F33" s="100"/>
      <c r="G33" s="100"/>
      <c r="H33" s="13" t="s">
        <v>96</v>
      </c>
      <c r="I33" s="21">
        <v>14</v>
      </c>
      <c r="J33" s="21">
        <v>0</v>
      </c>
      <c r="K33" s="21">
        <f>I33*J33</f>
        <v>0</v>
      </c>
      <c r="L33" s="21">
        <v>0</v>
      </c>
      <c r="M33" s="21">
        <v>0</v>
      </c>
      <c r="N33" s="21">
        <v>0</v>
      </c>
      <c r="O33" s="21">
        <f>I33*N33</f>
        <v>0</v>
      </c>
      <c r="P33" s="34" t="s">
        <v>116</v>
      </c>
      <c r="Q33" s="5"/>
      <c r="Z33" s="38">
        <f>IF(AQ33="5",BJ33,0)</f>
        <v>0</v>
      </c>
      <c r="AB33" s="38">
        <f>IF(AQ33="1",BH33,0)</f>
        <v>0</v>
      </c>
      <c r="AC33" s="38">
        <f>IF(AQ33="1",BI33,0)</f>
        <v>0</v>
      </c>
      <c r="AD33" s="38">
        <f>IF(AQ33="7",BH33,0)</f>
        <v>0</v>
      </c>
      <c r="AE33" s="38">
        <f>IF(AQ33="7",BI33,0)</f>
        <v>0</v>
      </c>
      <c r="AF33" s="38">
        <f>IF(AQ33="2",BH33,0)</f>
        <v>0</v>
      </c>
      <c r="AG33" s="38">
        <f>IF(AQ33="2",BI33,0)</f>
        <v>0</v>
      </c>
      <c r="AH33" s="38">
        <f>IF(AQ33="0",BJ33,0)</f>
        <v>0</v>
      </c>
      <c r="AI33" s="29"/>
      <c r="AJ33" s="21">
        <f>IF(AN33=0,K33,0)</f>
        <v>0</v>
      </c>
      <c r="AK33" s="21">
        <f>IF(AN33=15,K33,0)</f>
        <v>0</v>
      </c>
      <c r="AL33" s="21">
        <f>IF(AN33=21,K33,0)</f>
        <v>0</v>
      </c>
      <c r="AN33" s="38">
        <v>21</v>
      </c>
      <c r="AO33" s="38">
        <f>J33*0</f>
        <v>0</v>
      </c>
      <c r="AP33" s="38">
        <f>J33*(1-0)</f>
        <v>0</v>
      </c>
      <c r="AQ33" s="39" t="s">
        <v>7</v>
      </c>
      <c r="AV33" s="38">
        <f>AW33+AX33</f>
        <v>0</v>
      </c>
      <c r="AW33" s="38">
        <f>I33*AO33</f>
        <v>0</v>
      </c>
      <c r="AX33" s="38">
        <f>I33*AP33</f>
        <v>0</v>
      </c>
      <c r="AY33" s="40" t="s">
        <v>128</v>
      </c>
      <c r="AZ33" s="40" t="s">
        <v>134</v>
      </c>
      <c r="BA33" s="29" t="s">
        <v>135</v>
      </c>
      <c r="BC33" s="38">
        <f>AW33+AX33</f>
        <v>0</v>
      </c>
      <c r="BD33" s="38">
        <f>J33/(100-BE33)*100</f>
        <v>0</v>
      </c>
      <c r="BE33" s="38">
        <v>0</v>
      </c>
      <c r="BF33" s="38">
        <f>O33</f>
        <v>0</v>
      </c>
      <c r="BH33" s="21">
        <f>I33*AO33</f>
        <v>0</v>
      </c>
      <c r="BI33" s="21">
        <f>I33*AP33</f>
        <v>0</v>
      </c>
      <c r="BJ33" s="21">
        <f>I33*J33</f>
        <v>0</v>
      </c>
      <c r="BK33" s="21" t="s">
        <v>140</v>
      </c>
      <c r="BL33" s="38">
        <v>90</v>
      </c>
    </row>
    <row r="34" spans="1:17" ht="12.75">
      <c r="A34" s="5"/>
      <c r="C34" s="16" t="s">
        <v>39</v>
      </c>
      <c r="D34" s="110" t="s">
        <v>75</v>
      </c>
      <c r="E34" s="111"/>
      <c r="F34" s="111"/>
      <c r="G34" s="111"/>
      <c r="H34" s="111"/>
      <c r="I34" s="111"/>
      <c r="J34" s="111"/>
      <c r="K34" s="111"/>
      <c r="L34" s="111"/>
      <c r="M34" s="111"/>
      <c r="N34" s="111"/>
      <c r="O34" s="111"/>
      <c r="P34" s="112"/>
      <c r="Q34" s="5"/>
    </row>
    <row r="35" spans="1:17" ht="76.5" customHeight="1">
      <c r="A35" s="5"/>
      <c r="C35" s="16" t="s">
        <v>29</v>
      </c>
      <c r="D35" s="101" t="s">
        <v>73</v>
      </c>
      <c r="E35" s="102"/>
      <c r="F35" s="102"/>
      <c r="G35" s="102"/>
      <c r="H35" s="102"/>
      <c r="I35" s="102"/>
      <c r="J35" s="102"/>
      <c r="K35" s="102"/>
      <c r="L35" s="102"/>
      <c r="M35" s="102"/>
      <c r="N35" s="102"/>
      <c r="O35" s="102"/>
      <c r="P35" s="103"/>
      <c r="Q35" s="5"/>
    </row>
    <row r="36" spans="1:17" ht="51" customHeight="1">
      <c r="A36" s="5"/>
      <c r="D36" s="101" t="s">
        <v>74</v>
      </c>
      <c r="E36" s="102"/>
      <c r="F36" s="102"/>
      <c r="G36" s="102"/>
      <c r="H36" s="102"/>
      <c r="I36" s="102"/>
      <c r="J36" s="102"/>
      <c r="K36" s="102"/>
      <c r="L36" s="102"/>
      <c r="M36" s="102"/>
      <c r="N36" s="102"/>
      <c r="O36" s="102"/>
      <c r="P36" s="103"/>
      <c r="Q36" s="5"/>
    </row>
    <row r="37" spans="1:47" ht="12.75">
      <c r="A37" s="6"/>
      <c r="B37" s="14"/>
      <c r="C37" s="14" t="s">
        <v>41</v>
      </c>
      <c r="D37" s="108" t="s">
        <v>76</v>
      </c>
      <c r="E37" s="109"/>
      <c r="F37" s="109"/>
      <c r="G37" s="109"/>
      <c r="H37" s="19" t="s">
        <v>6</v>
      </c>
      <c r="I37" s="19" t="s">
        <v>6</v>
      </c>
      <c r="J37" s="19" t="s">
        <v>6</v>
      </c>
      <c r="K37" s="43">
        <f>SUM(K38:K40)</f>
        <v>0</v>
      </c>
      <c r="L37" s="29"/>
      <c r="M37" s="29"/>
      <c r="N37" s="29"/>
      <c r="O37" s="43">
        <f>SUM(O38:O40)</f>
        <v>8.001</v>
      </c>
      <c r="P37" s="35"/>
      <c r="Q37" s="5"/>
      <c r="AI37" s="29"/>
      <c r="AS37" s="43">
        <f>SUM(AJ38:AJ40)</f>
        <v>0</v>
      </c>
      <c r="AT37" s="43">
        <f>SUM(AK38:AK40)</f>
        <v>0</v>
      </c>
      <c r="AU37" s="43">
        <f>SUM(AL38:AL40)</f>
        <v>0</v>
      </c>
    </row>
    <row r="38" spans="1:64" ht="12.75">
      <c r="A38" s="4" t="s">
        <v>16</v>
      </c>
      <c r="B38" s="13"/>
      <c r="C38" s="13" t="s">
        <v>42</v>
      </c>
      <c r="D38" s="99" t="s">
        <v>77</v>
      </c>
      <c r="E38" s="100"/>
      <c r="F38" s="100"/>
      <c r="G38" s="100"/>
      <c r="H38" s="13" t="s">
        <v>95</v>
      </c>
      <c r="I38" s="21">
        <v>133.35</v>
      </c>
      <c r="J38" s="21">
        <v>0</v>
      </c>
      <c r="K38" s="21">
        <f>I38*J38</f>
        <v>0</v>
      </c>
      <c r="L38" s="21">
        <v>0</v>
      </c>
      <c r="M38" s="21">
        <v>0.046</v>
      </c>
      <c r="N38" s="21">
        <v>0.046</v>
      </c>
      <c r="O38" s="21">
        <f>I38*N38</f>
        <v>6.134099999999999</v>
      </c>
      <c r="P38" s="34" t="s">
        <v>116</v>
      </c>
      <c r="Q38" s="5"/>
      <c r="Z38" s="38">
        <f>IF(AQ38="5",BJ38,0)</f>
        <v>0</v>
      </c>
      <c r="AB38" s="38">
        <f>IF(AQ38="1",BH38,0)</f>
        <v>0</v>
      </c>
      <c r="AC38" s="38">
        <f>IF(AQ38="1",BI38,0)</f>
        <v>0</v>
      </c>
      <c r="AD38" s="38">
        <f>IF(AQ38="7",BH38,0)</f>
        <v>0</v>
      </c>
      <c r="AE38" s="38">
        <f>IF(AQ38="7",BI38,0)</f>
        <v>0</v>
      </c>
      <c r="AF38" s="38">
        <f>IF(AQ38="2",BH38,0)</f>
        <v>0</v>
      </c>
      <c r="AG38" s="38">
        <f>IF(AQ38="2",BI38,0)</f>
        <v>0</v>
      </c>
      <c r="AH38" s="38">
        <f>IF(AQ38="0",BJ38,0)</f>
        <v>0</v>
      </c>
      <c r="AI38" s="29"/>
      <c r="AJ38" s="21">
        <f>IF(AN38=0,K38,0)</f>
        <v>0</v>
      </c>
      <c r="AK38" s="21">
        <f>IF(AN38=15,K38,0)</f>
        <v>0</v>
      </c>
      <c r="AL38" s="21">
        <f>IF(AN38=21,K38,0)</f>
        <v>0</v>
      </c>
      <c r="AN38" s="38">
        <v>21</v>
      </c>
      <c r="AO38" s="38">
        <f>J38*0</f>
        <v>0</v>
      </c>
      <c r="AP38" s="38">
        <f>J38*(1-0)</f>
        <v>0</v>
      </c>
      <c r="AQ38" s="39" t="s">
        <v>7</v>
      </c>
      <c r="AV38" s="38">
        <f>AW38+AX38</f>
        <v>0</v>
      </c>
      <c r="AW38" s="38">
        <f>I38*AO38</f>
        <v>0</v>
      </c>
      <c r="AX38" s="38">
        <f>I38*AP38</f>
        <v>0</v>
      </c>
      <c r="AY38" s="40" t="s">
        <v>129</v>
      </c>
      <c r="AZ38" s="40" t="s">
        <v>134</v>
      </c>
      <c r="BA38" s="29" t="s">
        <v>135</v>
      </c>
      <c r="BC38" s="38">
        <f>AW38+AX38</f>
        <v>0</v>
      </c>
      <c r="BD38" s="38">
        <f>J38/(100-BE38)*100</f>
        <v>0</v>
      </c>
      <c r="BE38" s="38">
        <v>0</v>
      </c>
      <c r="BF38" s="38">
        <f>O38</f>
        <v>6.134099999999999</v>
      </c>
      <c r="BH38" s="21">
        <f>I38*AO38</f>
        <v>0</v>
      </c>
      <c r="BI38" s="21">
        <f>I38*AP38</f>
        <v>0</v>
      </c>
      <c r="BJ38" s="21">
        <f>I38*J38</f>
        <v>0</v>
      </c>
      <c r="BK38" s="21" t="s">
        <v>140</v>
      </c>
      <c r="BL38" s="38">
        <v>97</v>
      </c>
    </row>
    <row r="39" spans="1:17" ht="12.75">
      <c r="A39" s="5"/>
      <c r="C39" s="16" t="s">
        <v>29</v>
      </c>
      <c r="D39" s="101" t="s">
        <v>78</v>
      </c>
      <c r="E39" s="102"/>
      <c r="F39" s="102"/>
      <c r="G39" s="102"/>
      <c r="H39" s="102"/>
      <c r="I39" s="102"/>
      <c r="J39" s="102"/>
      <c r="K39" s="102"/>
      <c r="L39" s="102"/>
      <c r="M39" s="102"/>
      <c r="N39" s="102"/>
      <c r="O39" s="102"/>
      <c r="P39" s="103"/>
      <c r="Q39" s="5"/>
    </row>
    <row r="40" spans="1:64" ht="12.75">
      <c r="A40" s="4" t="s">
        <v>17</v>
      </c>
      <c r="B40" s="13"/>
      <c r="C40" s="13" t="s">
        <v>43</v>
      </c>
      <c r="D40" s="99" t="s">
        <v>79</v>
      </c>
      <c r="E40" s="100"/>
      <c r="F40" s="100"/>
      <c r="G40" s="100"/>
      <c r="H40" s="13" t="s">
        <v>95</v>
      </c>
      <c r="I40" s="21">
        <v>133.35</v>
      </c>
      <c r="J40" s="21">
        <v>0</v>
      </c>
      <c r="K40" s="21">
        <f>I40*J40</f>
        <v>0</v>
      </c>
      <c r="L40" s="21">
        <v>0</v>
      </c>
      <c r="M40" s="21">
        <v>0.014</v>
      </c>
      <c r="N40" s="21">
        <v>0.014</v>
      </c>
      <c r="O40" s="21">
        <f>I40*N40</f>
        <v>1.8669</v>
      </c>
      <c r="P40" s="34" t="s">
        <v>116</v>
      </c>
      <c r="Q40" s="5"/>
      <c r="Z40" s="38">
        <f>IF(AQ40="5",BJ40,0)</f>
        <v>0</v>
      </c>
      <c r="AB40" s="38">
        <f>IF(AQ40="1",BH40,0)</f>
        <v>0</v>
      </c>
      <c r="AC40" s="38">
        <f>IF(AQ40="1",BI40,0)</f>
        <v>0</v>
      </c>
      <c r="AD40" s="38">
        <f>IF(AQ40="7",BH40,0)</f>
        <v>0</v>
      </c>
      <c r="AE40" s="38">
        <f>IF(AQ40="7",BI40,0)</f>
        <v>0</v>
      </c>
      <c r="AF40" s="38">
        <f>IF(AQ40="2",BH40,0)</f>
        <v>0</v>
      </c>
      <c r="AG40" s="38">
        <f>IF(AQ40="2",BI40,0)</f>
        <v>0</v>
      </c>
      <c r="AH40" s="38">
        <f>IF(AQ40="0",BJ40,0)</f>
        <v>0</v>
      </c>
      <c r="AI40" s="29"/>
      <c r="AJ40" s="21">
        <f>IF(AN40=0,K40,0)</f>
        <v>0</v>
      </c>
      <c r="AK40" s="21">
        <f>IF(AN40=15,K40,0)</f>
        <v>0</v>
      </c>
      <c r="AL40" s="21">
        <f>IF(AN40=21,K40,0)</f>
        <v>0</v>
      </c>
      <c r="AN40" s="38">
        <v>21</v>
      </c>
      <c r="AO40" s="38">
        <f>J40*0</f>
        <v>0</v>
      </c>
      <c r="AP40" s="38">
        <f>J40*(1-0)</f>
        <v>0</v>
      </c>
      <c r="AQ40" s="39" t="s">
        <v>7</v>
      </c>
      <c r="AV40" s="38">
        <f>AW40+AX40</f>
        <v>0</v>
      </c>
      <c r="AW40" s="38">
        <f>I40*AO40</f>
        <v>0</v>
      </c>
      <c r="AX40" s="38">
        <f>I40*AP40</f>
        <v>0</v>
      </c>
      <c r="AY40" s="40" t="s">
        <v>129</v>
      </c>
      <c r="AZ40" s="40" t="s">
        <v>134</v>
      </c>
      <c r="BA40" s="29" t="s">
        <v>135</v>
      </c>
      <c r="BC40" s="38">
        <f>AW40+AX40</f>
        <v>0</v>
      </c>
      <c r="BD40" s="38">
        <f>J40/(100-BE40)*100</f>
        <v>0</v>
      </c>
      <c r="BE40" s="38">
        <v>0</v>
      </c>
      <c r="BF40" s="38">
        <f>O40</f>
        <v>1.8669</v>
      </c>
      <c r="BH40" s="21">
        <f>I40*AO40</f>
        <v>0</v>
      </c>
      <c r="BI40" s="21">
        <f>I40*AP40</f>
        <v>0</v>
      </c>
      <c r="BJ40" s="21">
        <f>I40*J40</f>
        <v>0</v>
      </c>
      <c r="BK40" s="21" t="s">
        <v>140</v>
      </c>
      <c r="BL40" s="38">
        <v>97</v>
      </c>
    </row>
    <row r="41" spans="1:17" ht="12.75">
      <c r="A41" s="5"/>
      <c r="C41" s="16" t="s">
        <v>29</v>
      </c>
      <c r="D41" s="101" t="s">
        <v>80</v>
      </c>
      <c r="E41" s="102"/>
      <c r="F41" s="102"/>
      <c r="G41" s="102"/>
      <c r="H41" s="102"/>
      <c r="I41" s="102"/>
      <c r="J41" s="102"/>
      <c r="K41" s="102"/>
      <c r="L41" s="102"/>
      <c r="M41" s="102"/>
      <c r="N41" s="102"/>
      <c r="O41" s="102"/>
      <c r="P41" s="103"/>
      <c r="Q41" s="5"/>
    </row>
    <row r="42" spans="1:47" ht="12.75">
      <c r="A42" s="6"/>
      <c r="B42" s="14"/>
      <c r="C42" s="14" t="s">
        <v>44</v>
      </c>
      <c r="D42" s="108" t="s">
        <v>81</v>
      </c>
      <c r="E42" s="109"/>
      <c r="F42" s="109"/>
      <c r="G42" s="109"/>
      <c r="H42" s="19" t="s">
        <v>6</v>
      </c>
      <c r="I42" s="19" t="s">
        <v>6</v>
      </c>
      <c r="J42" s="19" t="s">
        <v>6</v>
      </c>
      <c r="K42" s="43">
        <f>SUM(K43:K43)</f>
        <v>0</v>
      </c>
      <c r="L42" s="29"/>
      <c r="M42" s="29"/>
      <c r="N42" s="29"/>
      <c r="O42" s="43">
        <f>SUM(O43:O43)</f>
        <v>0</v>
      </c>
      <c r="P42" s="35"/>
      <c r="Q42" s="5"/>
      <c r="AI42" s="29"/>
      <c r="AS42" s="43">
        <f>SUM(AJ43:AJ43)</f>
        <v>0</v>
      </c>
      <c r="AT42" s="43">
        <f>SUM(AK43:AK43)</f>
        <v>0</v>
      </c>
      <c r="AU42" s="43">
        <f>SUM(AL43:AL43)</f>
        <v>0</v>
      </c>
    </row>
    <row r="43" spans="1:64" ht="12.75">
      <c r="A43" s="4" t="s">
        <v>18</v>
      </c>
      <c r="B43" s="13"/>
      <c r="C43" s="13" t="s">
        <v>45</v>
      </c>
      <c r="D43" s="99" t="s">
        <v>82</v>
      </c>
      <c r="E43" s="100"/>
      <c r="F43" s="100"/>
      <c r="G43" s="100"/>
      <c r="H43" s="13" t="s">
        <v>97</v>
      </c>
      <c r="I43" s="21">
        <v>6.601</v>
      </c>
      <c r="J43" s="21">
        <v>0</v>
      </c>
      <c r="K43" s="21">
        <f>I43*J43</f>
        <v>0</v>
      </c>
      <c r="L43" s="21">
        <v>0</v>
      </c>
      <c r="M43" s="21">
        <v>0</v>
      </c>
      <c r="N43" s="21">
        <v>0</v>
      </c>
      <c r="O43" s="21">
        <f>I43*N43</f>
        <v>0</v>
      </c>
      <c r="P43" s="34" t="s">
        <v>116</v>
      </c>
      <c r="Q43" s="5"/>
      <c r="Z43" s="38">
        <f>IF(AQ43="5",BJ43,0)</f>
        <v>0</v>
      </c>
      <c r="AB43" s="38">
        <f>IF(AQ43="1",BH43,0)</f>
        <v>0</v>
      </c>
      <c r="AC43" s="38">
        <f>IF(AQ43="1",BI43,0)</f>
        <v>0</v>
      </c>
      <c r="AD43" s="38">
        <f>IF(AQ43="7",BH43,0)</f>
        <v>0</v>
      </c>
      <c r="AE43" s="38">
        <f>IF(AQ43="7",BI43,0)</f>
        <v>0</v>
      </c>
      <c r="AF43" s="38">
        <f>IF(AQ43="2",BH43,0)</f>
        <v>0</v>
      </c>
      <c r="AG43" s="38">
        <f>IF(AQ43="2",BI43,0)</f>
        <v>0</v>
      </c>
      <c r="AH43" s="38">
        <f>IF(AQ43="0",BJ43,0)</f>
        <v>0</v>
      </c>
      <c r="AI43" s="29"/>
      <c r="AJ43" s="21">
        <f>IF(AN43=0,K43,0)</f>
        <v>0</v>
      </c>
      <c r="AK43" s="21">
        <f>IF(AN43=15,K43,0)</f>
        <v>0</v>
      </c>
      <c r="AL43" s="21">
        <f>IF(AN43=21,K43,0)</f>
        <v>0</v>
      </c>
      <c r="AN43" s="38">
        <v>21</v>
      </c>
      <c r="AO43" s="38">
        <f>J43*0</f>
        <v>0</v>
      </c>
      <c r="AP43" s="38">
        <f>J43*(1-0)</f>
        <v>0</v>
      </c>
      <c r="AQ43" s="39" t="s">
        <v>11</v>
      </c>
      <c r="AV43" s="38">
        <f>AW43+AX43</f>
        <v>0</v>
      </c>
      <c r="AW43" s="38">
        <f>I43*AO43</f>
        <v>0</v>
      </c>
      <c r="AX43" s="38">
        <f>I43*AP43</f>
        <v>0</v>
      </c>
      <c r="AY43" s="40" t="s">
        <v>130</v>
      </c>
      <c r="AZ43" s="40" t="s">
        <v>134</v>
      </c>
      <c r="BA43" s="29" t="s">
        <v>135</v>
      </c>
      <c r="BC43" s="38">
        <f>AW43+AX43</f>
        <v>0</v>
      </c>
      <c r="BD43" s="38">
        <f>J43/(100-BE43)*100</f>
        <v>0</v>
      </c>
      <c r="BE43" s="38">
        <v>0</v>
      </c>
      <c r="BF43" s="38">
        <f>O43</f>
        <v>0</v>
      </c>
      <c r="BH43" s="21">
        <f>I43*AO43</f>
        <v>0</v>
      </c>
      <c r="BI43" s="21">
        <f>I43*AP43</f>
        <v>0</v>
      </c>
      <c r="BJ43" s="21">
        <f>I43*J43</f>
        <v>0</v>
      </c>
      <c r="BK43" s="21" t="s">
        <v>140</v>
      </c>
      <c r="BL43" s="38" t="s">
        <v>44</v>
      </c>
    </row>
    <row r="44" spans="1:47" ht="12.75">
      <c r="A44" s="6"/>
      <c r="B44" s="14"/>
      <c r="C44" s="14" t="s">
        <v>46</v>
      </c>
      <c r="D44" s="108" t="s">
        <v>83</v>
      </c>
      <c r="E44" s="109"/>
      <c r="F44" s="109"/>
      <c r="G44" s="109"/>
      <c r="H44" s="19" t="s">
        <v>6</v>
      </c>
      <c r="I44" s="19" t="s">
        <v>6</v>
      </c>
      <c r="J44" s="19" t="s">
        <v>6</v>
      </c>
      <c r="K44" s="43">
        <f>SUM(K45:K49)</f>
        <v>0</v>
      </c>
      <c r="L44" s="29"/>
      <c r="M44" s="29"/>
      <c r="N44" s="29"/>
      <c r="O44" s="43">
        <f>SUM(O45:O49)</f>
        <v>0</v>
      </c>
      <c r="P44" s="35"/>
      <c r="Q44" s="5"/>
      <c r="AI44" s="29"/>
      <c r="AS44" s="43">
        <f>SUM(AJ45:AJ49)</f>
        <v>0</v>
      </c>
      <c r="AT44" s="43">
        <f>SUM(AK45:AK49)</f>
        <v>0</v>
      </c>
      <c r="AU44" s="43">
        <f>SUM(AL45:AL49)</f>
        <v>0</v>
      </c>
    </row>
    <row r="45" spans="1:64" ht="12.75">
      <c r="A45" s="4" t="s">
        <v>19</v>
      </c>
      <c r="B45" s="13"/>
      <c r="C45" s="13" t="s">
        <v>47</v>
      </c>
      <c r="D45" s="99" t="s">
        <v>84</v>
      </c>
      <c r="E45" s="100"/>
      <c r="F45" s="100"/>
      <c r="G45" s="100"/>
      <c r="H45" s="13" t="s">
        <v>97</v>
      </c>
      <c r="I45" s="21">
        <v>8.01</v>
      </c>
      <c r="J45" s="21">
        <v>0</v>
      </c>
      <c r="K45" s="21">
        <f>I45*J45</f>
        <v>0</v>
      </c>
      <c r="L45" s="21">
        <v>0</v>
      </c>
      <c r="M45" s="21">
        <v>0</v>
      </c>
      <c r="N45" s="21">
        <v>0</v>
      </c>
      <c r="O45" s="21">
        <f>I45*N45</f>
        <v>0</v>
      </c>
      <c r="P45" s="34" t="s">
        <v>116</v>
      </c>
      <c r="Q45" s="5"/>
      <c r="Z45" s="38">
        <f>IF(AQ45="5",BJ45,0)</f>
        <v>0</v>
      </c>
      <c r="AB45" s="38">
        <f>IF(AQ45="1",BH45,0)</f>
        <v>0</v>
      </c>
      <c r="AC45" s="38">
        <f>IF(AQ45="1",BI45,0)</f>
        <v>0</v>
      </c>
      <c r="AD45" s="38">
        <f>IF(AQ45="7",BH45,0)</f>
        <v>0</v>
      </c>
      <c r="AE45" s="38">
        <f>IF(AQ45="7",BI45,0)</f>
        <v>0</v>
      </c>
      <c r="AF45" s="38">
        <f>IF(AQ45="2",BH45,0)</f>
        <v>0</v>
      </c>
      <c r="AG45" s="38">
        <f>IF(AQ45="2",BI45,0)</f>
        <v>0</v>
      </c>
      <c r="AH45" s="38">
        <f>IF(AQ45="0",BJ45,0)</f>
        <v>0</v>
      </c>
      <c r="AI45" s="29"/>
      <c r="AJ45" s="21">
        <f>IF(AN45=0,K45,0)</f>
        <v>0</v>
      </c>
      <c r="AK45" s="21">
        <f>IF(AN45=15,K45,0)</f>
        <v>0</v>
      </c>
      <c r="AL45" s="21">
        <f>IF(AN45=21,K45,0)</f>
        <v>0</v>
      </c>
      <c r="AN45" s="38">
        <v>21</v>
      </c>
      <c r="AO45" s="38">
        <f>J45*0</f>
        <v>0</v>
      </c>
      <c r="AP45" s="38">
        <f>J45*(1-0)</f>
        <v>0</v>
      </c>
      <c r="AQ45" s="39" t="s">
        <v>11</v>
      </c>
      <c r="AV45" s="38">
        <f>AW45+AX45</f>
        <v>0</v>
      </c>
      <c r="AW45" s="38">
        <f>I45*AO45</f>
        <v>0</v>
      </c>
      <c r="AX45" s="38">
        <f>I45*AP45</f>
        <v>0</v>
      </c>
      <c r="AY45" s="40" t="s">
        <v>131</v>
      </c>
      <c r="AZ45" s="40" t="s">
        <v>134</v>
      </c>
      <c r="BA45" s="29" t="s">
        <v>135</v>
      </c>
      <c r="BC45" s="38">
        <f>AW45+AX45</f>
        <v>0</v>
      </c>
      <c r="BD45" s="38">
        <f>J45/(100-BE45)*100</f>
        <v>0</v>
      </c>
      <c r="BE45" s="38">
        <v>0</v>
      </c>
      <c r="BF45" s="38">
        <f>O45</f>
        <v>0</v>
      </c>
      <c r="BH45" s="21">
        <f>I45*AO45</f>
        <v>0</v>
      </c>
      <c r="BI45" s="21">
        <f>I45*AP45</f>
        <v>0</v>
      </c>
      <c r="BJ45" s="21">
        <f>I45*J45</f>
        <v>0</v>
      </c>
      <c r="BK45" s="21" t="s">
        <v>140</v>
      </c>
      <c r="BL45" s="38" t="s">
        <v>46</v>
      </c>
    </row>
    <row r="46" spans="1:64" ht="12.75">
      <c r="A46" s="4" t="s">
        <v>20</v>
      </c>
      <c r="B46" s="13"/>
      <c r="C46" s="13" t="s">
        <v>48</v>
      </c>
      <c r="D46" s="99" t="s">
        <v>85</v>
      </c>
      <c r="E46" s="100"/>
      <c r="F46" s="100"/>
      <c r="G46" s="100"/>
      <c r="H46" s="13" t="s">
        <v>97</v>
      </c>
      <c r="I46" s="21">
        <v>160.2</v>
      </c>
      <c r="J46" s="21">
        <v>0</v>
      </c>
      <c r="K46" s="21">
        <f>I46*J46</f>
        <v>0</v>
      </c>
      <c r="L46" s="21">
        <v>0</v>
      </c>
      <c r="M46" s="21">
        <v>0</v>
      </c>
      <c r="N46" s="21">
        <v>0</v>
      </c>
      <c r="O46" s="21">
        <f>I46*N46</f>
        <v>0</v>
      </c>
      <c r="P46" s="34" t="s">
        <v>116</v>
      </c>
      <c r="Q46" s="5"/>
      <c r="Z46" s="38">
        <f>IF(AQ46="5",BJ46,0)</f>
        <v>0</v>
      </c>
      <c r="AB46" s="38">
        <f>IF(AQ46="1",BH46,0)</f>
        <v>0</v>
      </c>
      <c r="AC46" s="38">
        <f>IF(AQ46="1",BI46,0)</f>
        <v>0</v>
      </c>
      <c r="AD46" s="38">
        <f>IF(AQ46="7",BH46,0)</f>
        <v>0</v>
      </c>
      <c r="AE46" s="38">
        <f>IF(AQ46="7",BI46,0)</f>
        <v>0</v>
      </c>
      <c r="AF46" s="38">
        <f>IF(AQ46="2",BH46,0)</f>
        <v>0</v>
      </c>
      <c r="AG46" s="38">
        <f>IF(AQ46="2",BI46,0)</f>
        <v>0</v>
      </c>
      <c r="AH46" s="38">
        <f>IF(AQ46="0",BJ46,0)</f>
        <v>0</v>
      </c>
      <c r="AI46" s="29"/>
      <c r="AJ46" s="21">
        <f>IF(AN46=0,K46,0)</f>
        <v>0</v>
      </c>
      <c r="AK46" s="21">
        <f>IF(AN46=15,K46,0)</f>
        <v>0</v>
      </c>
      <c r="AL46" s="21">
        <f>IF(AN46=21,K46,0)</f>
        <v>0</v>
      </c>
      <c r="AN46" s="38">
        <v>21</v>
      </c>
      <c r="AO46" s="38">
        <f>J46*0</f>
        <v>0</v>
      </c>
      <c r="AP46" s="38">
        <f>J46*(1-0)</f>
        <v>0</v>
      </c>
      <c r="AQ46" s="39" t="s">
        <v>11</v>
      </c>
      <c r="AV46" s="38">
        <f>AW46+AX46</f>
        <v>0</v>
      </c>
      <c r="AW46" s="38">
        <f>I46*AO46</f>
        <v>0</v>
      </c>
      <c r="AX46" s="38">
        <f>I46*AP46</f>
        <v>0</v>
      </c>
      <c r="AY46" s="40" t="s">
        <v>131</v>
      </c>
      <c r="AZ46" s="40" t="s">
        <v>134</v>
      </c>
      <c r="BA46" s="29" t="s">
        <v>135</v>
      </c>
      <c r="BC46" s="38">
        <f>AW46+AX46</f>
        <v>0</v>
      </c>
      <c r="BD46" s="38">
        <f>J46/(100-BE46)*100</f>
        <v>0</v>
      </c>
      <c r="BE46" s="38">
        <v>0</v>
      </c>
      <c r="BF46" s="38">
        <f>O46</f>
        <v>0</v>
      </c>
      <c r="BH46" s="21">
        <f>I46*AO46</f>
        <v>0</v>
      </c>
      <c r="BI46" s="21">
        <f>I46*AP46</f>
        <v>0</v>
      </c>
      <c r="BJ46" s="21">
        <f>I46*J46</f>
        <v>0</v>
      </c>
      <c r="BK46" s="21" t="s">
        <v>140</v>
      </c>
      <c r="BL46" s="38" t="s">
        <v>46</v>
      </c>
    </row>
    <row r="47" spans="1:64" ht="12.75">
      <c r="A47" s="4" t="s">
        <v>21</v>
      </c>
      <c r="B47" s="13"/>
      <c r="C47" s="13" t="s">
        <v>49</v>
      </c>
      <c r="D47" s="99" t="s">
        <v>86</v>
      </c>
      <c r="E47" s="100"/>
      <c r="F47" s="100"/>
      <c r="G47" s="100"/>
      <c r="H47" s="13" t="s">
        <v>97</v>
      </c>
      <c r="I47" s="21">
        <v>8.01</v>
      </c>
      <c r="J47" s="21">
        <v>0</v>
      </c>
      <c r="K47" s="21">
        <f>I47*J47</f>
        <v>0</v>
      </c>
      <c r="L47" s="21">
        <v>0</v>
      </c>
      <c r="M47" s="21">
        <v>0</v>
      </c>
      <c r="N47" s="21">
        <v>0</v>
      </c>
      <c r="O47" s="21">
        <f>I47*N47</f>
        <v>0</v>
      </c>
      <c r="P47" s="34" t="s">
        <v>116</v>
      </c>
      <c r="Q47" s="5"/>
      <c r="Z47" s="38">
        <f>IF(AQ47="5",BJ47,0)</f>
        <v>0</v>
      </c>
      <c r="AB47" s="38">
        <f>IF(AQ47="1",BH47,0)</f>
        <v>0</v>
      </c>
      <c r="AC47" s="38">
        <f>IF(AQ47="1",BI47,0)</f>
        <v>0</v>
      </c>
      <c r="AD47" s="38">
        <f>IF(AQ47="7",BH47,0)</f>
        <v>0</v>
      </c>
      <c r="AE47" s="38">
        <f>IF(AQ47="7",BI47,0)</f>
        <v>0</v>
      </c>
      <c r="AF47" s="38">
        <f>IF(AQ47="2",BH47,0)</f>
        <v>0</v>
      </c>
      <c r="AG47" s="38">
        <f>IF(AQ47="2",BI47,0)</f>
        <v>0</v>
      </c>
      <c r="AH47" s="38">
        <f>IF(AQ47="0",BJ47,0)</f>
        <v>0</v>
      </c>
      <c r="AI47" s="29"/>
      <c r="AJ47" s="21">
        <f>IF(AN47=0,K47,0)</f>
        <v>0</v>
      </c>
      <c r="AK47" s="21">
        <f>IF(AN47=15,K47,0)</f>
        <v>0</v>
      </c>
      <c r="AL47" s="21">
        <f>IF(AN47=21,K47,0)</f>
        <v>0</v>
      </c>
      <c r="AN47" s="38">
        <v>21</v>
      </c>
      <c r="AO47" s="38">
        <f>J47*0</f>
        <v>0</v>
      </c>
      <c r="AP47" s="38">
        <f>J47*(1-0)</f>
        <v>0</v>
      </c>
      <c r="AQ47" s="39" t="s">
        <v>11</v>
      </c>
      <c r="AV47" s="38">
        <f>AW47+AX47</f>
        <v>0</v>
      </c>
      <c r="AW47" s="38">
        <f>I47*AO47</f>
        <v>0</v>
      </c>
      <c r="AX47" s="38">
        <f>I47*AP47</f>
        <v>0</v>
      </c>
      <c r="AY47" s="40" t="s">
        <v>131</v>
      </c>
      <c r="AZ47" s="40" t="s">
        <v>134</v>
      </c>
      <c r="BA47" s="29" t="s">
        <v>135</v>
      </c>
      <c r="BC47" s="38">
        <f>AW47+AX47</f>
        <v>0</v>
      </c>
      <c r="BD47" s="38">
        <f>J47/(100-BE47)*100</f>
        <v>0</v>
      </c>
      <c r="BE47" s="38">
        <v>0</v>
      </c>
      <c r="BF47" s="38">
        <f>O47</f>
        <v>0</v>
      </c>
      <c r="BH47" s="21">
        <f>I47*AO47</f>
        <v>0</v>
      </c>
      <c r="BI47" s="21">
        <f>I47*AP47</f>
        <v>0</v>
      </c>
      <c r="BJ47" s="21">
        <f>I47*J47</f>
        <v>0</v>
      </c>
      <c r="BK47" s="21" t="s">
        <v>140</v>
      </c>
      <c r="BL47" s="38" t="s">
        <v>46</v>
      </c>
    </row>
    <row r="48" spans="1:17" ht="12.75">
      <c r="A48" s="5"/>
      <c r="C48" s="16" t="s">
        <v>29</v>
      </c>
      <c r="D48" s="101" t="s">
        <v>87</v>
      </c>
      <c r="E48" s="102"/>
      <c r="F48" s="102"/>
      <c r="G48" s="102"/>
      <c r="H48" s="102"/>
      <c r="I48" s="102"/>
      <c r="J48" s="102"/>
      <c r="K48" s="102"/>
      <c r="L48" s="102"/>
      <c r="M48" s="102"/>
      <c r="N48" s="102"/>
      <c r="O48" s="102"/>
      <c r="P48" s="103"/>
      <c r="Q48" s="5"/>
    </row>
    <row r="49" spans="1:64" ht="12.75">
      <c r="A49" s="7" t="s">
        <v>22</v>
      </c>
      <c r="B49" s="15"/>
      <c r="C49" s="15" t="s">
        <v>50</v>
      </c>
      <c r="D49" s="104" t="s">
        <v>88</v>
      </c>
      <c r="E49" s="105"/>
      <c r="F49" s="105"/>
      <c r="G49" s="105"/>
      <c r="H49" s="15" t="s">
        <v>97</v>
      </c>
      <c r="I49" s="22">
        <v>40.05</v>
      </c>
      <c r="J49" s="22">
        <v>0</v>
      </c>
      <c r="K49" s="22">
        <f>I49*J49</f>
        <v>0</v>
      </c>
      <c r="L49" s="22">
        <v>0</v>
      </c>
      <c r="M49" s="22">
        <v>0</v>
      </c>
      <c r="N49" s="22">
        <v>0</v>
      </c>
      <c r="O49" s="22">
        <f>I49*N49</f>
        <v>0</v>
      </c>
      <c r="P49" s="36" t="s">
        <v>116</v>
      </c>
      <c r="Q49" s="5"/>
      <c r="Z49" s="38">
        <f>IF(AQ49="5",BJ49,0)</f>
        <v>0</v>
      </c>
      <c r="AB49" s="38">
        <f>IF(AQ49="1",BH49,0)</f>
        <v>0</v>
      </c>
      <c r="AC49" s="38">
        <f>IF(AQ49="1",BI49,0)</f>
        <v>0</v>
      </c>
      <c r="AD49" s="38">
        <f>IF(AQ49="7",BH49,0)</f>
        <v>0</v>
      </c>
      <c r="AE49" s="38">
        <f>IF(AQ49="7",BI49,0)</f>
        <v>0</v>
      </c>
      <c r="AF49" s="38">
        <f>IF(AQ49="2",BH49,0)</f>
        <v>0</v>
      </c>
      <c r="AG49" s="38">
        <f>IF(AQ49="2",BI49,0)</f>
        <v>0</v>
      </c>
      <c r="AH49" s="38">
        <f>IF(AQ49="0",BJ49,0)</f>
        <v>0</v>
      </c>
      <c r="AI49" s="29"/>
      <c r="AJ49" s="21">
        <f>IF(AN49=0,K49,0)</f>
        <v>0</v>
      </c>
      <c r="AK49" s="21">
        <f>IF(AN49=15,K49,0)</f>
        <v>0</v>
      </c>
      <c r="AL49" s="21">
        <f>IF(AN49=21,K49,0)</f>
        <v>0</v>
      </c>
      <c r="AN49" s="38">
        <v>21</v>
      </c>
      <c r="AO49" s="38">
        <f>J49*0</f>
        <v>0</v>
      </c>
      <c r="AP49" s="38">
        <f>J49*(1-0)</f>
        <v>0</v>
      </c>
      <c r="AQ49" s="39" t="s">
        <v>11</v>
      </c>
      <c r="AV49" s="38">
        <f>AW49+AX49</f>
        <v>0</v>
      </c>
      <c r="AW49" s="38">
        <f>I49*AO49</f>
        <v>0</v>
      </c>
      <c r="AX49" s="38">
        <f>I49*AP49</f>
        <v>0</v>
      </c>
      <c r="AY49" s="40" t="s">
        <v>131</v>
      </c>
      <c r="AZ49" s="40" t="s">
        <v>134</v>
      </c>
      <c r="BA49" s="29" t="s">
        <v>135</v>
      </c>
      <c r="BC49" s="38">
        <f>AW49+AX49</f>
        <v>0</v>
      </c>
      <c r="BD49" s="38">
        <f>J49/(100-BE49)*100</f>
        <v>0</v>
      </c>
      <c r="BE49" s="38">
        <v>0</v>
      </c>
      <c r="BF49" s="38">
        <f>O49</f>
        <v>0</v>
      </c>
      <c r="BH49" s="21">
        <f>I49*AO49</f>
        <v>0</v>
      </c>
      <c r="BI49" s="21">
        <f>I49*AP49</f>
        <v>0</v>
      </c>
      <c r="BJ49" s="21">
        <f>I49*J49</f>
        <v>0</v>
      </c>
      <c r="BK49" s="21" t="s">
        <v>140</v>
      </c>
      <c r="BL49" s="38" t="s">
        <v>46</v>
      </c>
    </row>
    <row r="50" spans="1:16" ht="12.75">
      <c r="A50" s="8"/>
      <c r="B50" s="8"/>
      <c r="C50" s="8"/>
      <c r="D50" s="8"/>
      <c r="E50" s="8"/>
      <c r="F50" s="8"/>
      <c r="G50" s="8"/>
      <c r="H50" s="8"/>
      <c r="I50" s="8"/>
      <c r="J50" s="8"/>
      <c r="K50" s="44">
        <f>K12+K21+K28+K37+K42+K44</f>
        <v>0</v>
      </c>
      <c r="L50" s="8"/>
      <c r="M50" s="8"/>
      <c r="N50" s="8"/>
      <c r="O50" s="8"/>
      <c r="P50" s="8"/>
    </row>
    <row r="51" ht="11.25" customHeight="1">
      <c r="A51" s="9" t="s">
        <v>23</v>
      </c>
    </row>
    <row r="52" spans="1:16" ht="38.25" customHeight="1">
      <c r="A52" s="106" t="s">
        <v>24</v>
      </c>
      <c r="B52" s="107"/>
      <c r="C52" s="107"/>
      <c r="D52" s="107"/>
      <c r="E52" s="107"/>
      <c r="F52" s="107"/>
      <c r="G52" s="107"/>
      <c r="H52" s="107"/>
      <c r="I52" s="107"/>
      <c r="J52" s="107"/>
      <c r="K52" s="107"/>
      <c r="L52" s="107"/>
      <c r="M52" s="107"/>
      <c r="N52" s="107"/>
      <c r="O52" s="107"/>
      <c r="P52" s="107"/>
    </row>
  </sheetData>
  <sheetProtection/>
  <mergeCells count="67">
    <mergeCell ref="A1:P1"/>
    <mergeCell ref="A2:C3"/>
    <mergeCell ref="D2:F3"/>
    <mergeCell ref="G2:H3"/>
    <mergeCell ref="I2:I3"/>
    <mergeCell ref="J2:J3"/>
    <mergeCell ref="K2:P3"/>
    <mergeCell ref="A4:C5"/>
    <mergeCell ref="D4:F5"/>
    <mergeCell ref="G4:H5"/>
    <mergeCell ref="I4:I5"/>
    <mergeCell ref="J4:J5"/>
    <mergeCell ref="K4:P5"/>
    <mergeCell ref="A6:C7"/>
    <mergeCell ref="D6:F7"/>
    <mergeCell ref="G6:H7"/>
    <mergeCell ref="I6:I7"/>
    <mergeCell ref="J6:J7"/>
    <mergeCell ref="K6:P7"/>
    <mergeCell ref="A8:C9"/>
    <mergeCell ref="D8:F9"/>
    <mergeCell ref="G8:H9"/>
    <mergeCell ref="I8:I9"/>
    <mergeCell ref="J8:J9"/>
    <mergeCell ref="K8:P9"/>
    <mergeCell ref="D10:G10"/>
    <mergeCell ref="L10:O10"/>
    <mergeCell ref="D11:G11"/>
    <mergeCell ref="D12:G12"/>
    <mergeCell ref="D13:G13"/>
    <mergeCell ref="D14:P14"/>
    <mergeCell ref="D15:G15"/>
    <mergeCell ref="D16:P16"/>
    <mergeCell ref="D17:G17"/>
    <mergeCell ref="D18:P18"/>
    <mergeCell ref="D19:G19"/>
    <mergeCell ref="D20:P20"/>
    <mergeCell ref="D21:G21"/>
    <mergeCell ref="D22:G22"/>
    <mergeCell ref="D23:P23"/>
    <mergeCell ref="D24:G24"/>
    <mergeCell ref="D25:P25"/>
    <mergeCell ref="D26:G26"/>
    <mergeCell ref="D27:P27"/>
    <mergeCell ref="D28:G28"/>
    <mergeCell ref="D29:G29"/>
    <mergeCell ref="D30:P30"/>
    <mergeCell ref="D31:P31"/>
    <mergeCell ref="D32:P32"/>
    <mergeCell ref="D33:G33"/>
    <mergeCell ref="D34:P34"/>
    <mergeCell ref="D35:P35"/>
    <mergeCell ref="D36:P36"/>
    <mergeCell ref="D37:G37"/>
    <mergeCell ref="D38:G38"/>
    <mergeCell ref="D39:P39"/>
    <mergeCell ref="D40:G40"/>
    <mergeCell ref="D41:P41"/>
    <mergeCell ref="D42:G42"/>
    <mergeCell ref="D43:G43"/>
    <mergeCell ref="D44:G44"/>
    <mergeCell ref="D45:G45"/>
    <mergeCell ref="D46:G46"/>
    <mergeCell ref="D47:G47"/>
    <mergeCell ref="D48:P48"/>
    <mergeCell ref="D49:G49"/>
    <mergeCell ref="A52:P52"/>
  </mergeCells>
  <printOptions/>
  <pageMargins left="0.394" right="0.394" top="0.591" bottom="0.591" header="0.5" footer="0.5"/>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pane ySplit="10" topLeftCell="A11" activePane="bottomLeft" state="frozen"/>
      <selection pane="topLeft" activeCell="A1" sqref="A1"/>
      <selection pane="bottomLeft" activeCell="C22" sqref="C22"/>
    </sheetView>
  </sheetViews>
  <sheetFormatPr defaultColWidth="11.57421875" defaultRowHeight="12.75"/>
  <cols>
    <col min="1" max="2" width="7.140625" style="0" customWidth="1"/>
    <col min="3" max="3" width="57.140625" style="0" customWidth="1"/>
    <col min="4" max="5" width="11.57421875" style="0" customWidth="1"/>
    <col min="6" max="6" width="20.8515625" style="0" customWidth="1"/>
    <col min="7" max="7" width="37.140625" style="0" customWidth="1"/>
    <col min="8" max="9" width="0" style="0" hidden="1" customWidth="1"/>
  </cols>
  <sheetData>
    <row r="1" spans="1:7" ht="72.75" customHeight="1">
      <c r="A1" s="131" t="s">
        <v>142</v>
      </c>
      <c r="B1" s="132"/>
      <c r="C1" s="132"/>
      <c r="D1" s="132"/>
      <c r="E1" s="132"/>
      <c r="F1" s="132"/>
      <c r="G1" s="132"/>
    </row>
    <row r="2" spans="1:8" ht="12.75">
      <c r="A2" s="133" t="s">
        <v>1</v>
      </c>
      <c r="B2" s="134"/>
      <c r="C2" s="135" t="str">
        <f>'Stavební rozpočet'!D2</f>
        <v>Stvolovská rychta - sanace objektu</v>
      </c>
      <c r="D2" s="138" t="s">
        <v>89</v>
      </c>
      <c r="E2" s="138" t="s">
        <v>252</v>
      </c>
      <c r="F2" s="139" t="s">
        <v>100</v>
      </c>
      <c r="G2" s="145" t="s">
        <v>248</v>
      </c>
      <c r="H2" s="5"/>
    </row>
    <row r="3" spans="1:8" ht="12.75">
      <c r="A3" s="130"/>
      <c r="B3" s="107"/>
      <c r="C3" s="137"/>
      <c r="D3" s="107"/>
      <c r="E3" s="107"/>
      <c r="F3" s="107"/>
      <c r="G3" s="128"/>
      <c r="H3" s="5"/>
    </row>
    <row r="4" spans="1:8" ht="12.75">
      <c r="A4" s="124" t="s">
        <v>2</v>
      </c>
      <c r="B4" s="107"/>
      <c r="C4" s="106" t="str">
        <f>'Stavební rozpočet'!D4</f>
        <v>Občanská stavba - víceúčelový objekt</v>
      </c>
      <c r="D4" s="127" t="s">
        <v>90</v>
      </c>
      <c r="E4" s="127" t="s">
        <v>245</v>
      </c>
      <c r="F4" s="106" t="s">
        <v>101</v>
      </c>
      <c r="G4" s="144" t="s">
        <v>253</v>
      </c>
      <c r="H4" s="5"/>
    </row>
    <row r="5" spans="1:8" ht="12.75">
      <c r="A5" s="130"/>
      <c r="B5" s="107"/>
      <c r="C5" s="107"/>
      <c r="D5" s="107"/>
      <c r="E5" s="107"/>
      <c r="F5" s="107"/>
      <c r="G5" s="128"/>
      <c r="H5" s="5"/>
    </row>
    <row r="6" spans="1:8" ht="12.75">
      <c r="A6" s="124" t="s">
        <v>3</v>
      </c>
      <c r="B6" s="107"/>
      <c r="C6" s="106" t="str">
        <f>'Stavební rozpočet'!D6</f>
        <v>Stvolová</v>
      </c>
      <c r="D6" s="127" t="s">
        <v>91</v>
      </c>
      <c r="E6" s="127" t="s">
        <v>255</v>
      </c>
      <c r="F6" s="106" t="s">
        <v>102</v>
      </c>
      <c r="G6" s="144" t="str">
        <f>'Stavební rozpočet'!K6</f>
        <v> </v>
      </c>
      <c r="H6" s="5"/>
    </row>
    <row r="7" spans="1:8" ht="12.75">
      <c r="A7" s="130"/>
      <c r="B7" s="107"/>
      <c r="C7" s="107"/>
      <c r="D7" s="107"/>
      <c r="E7" s="107"/>
      <c r="F7" s="107"/>
      <c r="G7" s="128"/>
      <c r="H7" s="5"/>
    </row>
    <row r="8" spans="1:8" ht="12.75">
      <c r="A8" s="124" t="s">
        <v>103</v>
      </c>
      <c r="B8" s="107"/>
      <c r="C8" s="106" t="str">
        <f>'Stavební rozpočet'!K8</f>
        <v>ing.Lubomír Řezníček st.</v>
      </c>
      <c r="D8" s="127" t="s">
        <v>92</v>
      </c>
      <c r="E8" s="127" t="s">
        <v>98</v>
      </c>
      <c r="F8" s="127" t="s">
        <v>92</v>
      </c>
      <c r="G8" s="144" t="str">
        <f>'Stavební rozpočet'!I8</f>
        <v>20.01.2022</v>
      </c>
      <c r="H8" s="5"/>
    </row>
    <row r="9" spans="1:8" ht="12.75">
      <c r="A9" s="125"/>
      <c r="B9" s="126"/>
      <c r="C9" s="126"/>
      <c r="D9" s="143"/>
      <c r="E9" s="143"/>
      <c r="F9" s="126"/>
      <c r="G9" s="129"/>
      <c r="H9" s="5"/>
    </row>
    <row r="10" spans="1:8" ht="12.75">
      <c r="A10" s="45" t="s">
        <v>25</v>
      </c>
      <c r="B10" s="49" t="s">
        <v>26</v>
      </c>
      <c r="C10" s="52" t="s">
        <v>143</v>
      </c>
      <c r="D10" s="53"/>
      <c r="E10" s="54"/>
      <c r="F10" s="56" t="s">
        <v>145</v>
      </c>
      <c r="G10" s="57" t="s">
        <v>146</v>
      </c>
      <c r="H10" s="37"/>
    </row>
    <row r="11" spans="1:9" ht="12.75">
      <c r="A11" s="46"/>
      <c r="B11" s="50" t="s">
        <v>27</v>
      </c>
      <c r="C11" s="141" t="s">
        <v>56</v>
      </c>
      <c r="D11" s="107"/>
      <c r="E11" s="107"/>
      <c r="F11" s="59">
        <f>'Stavební rozpočet'!K12</f>
        <v>0</v>
      </c>
      <c r="G11" s="61">
        <f>'Stavební rozpočet'!O12</f>
        <v>1.8261865</v>
      </c>
      <c r="H11" s="58" t="s">
        <v>147</v>
      </c>
      <c r="I11" s="38">
        <f aca="true" t="shared" si="0" ref="I11:I16">IF(H11="F",0,F11)</f>
        <v>0</v>
      </c>
    </row>
    <row r="12" spans="1:9" ht="12.75">
      <c r="A12" s="47"/>
      <c r="B12" s="17" t="s">
        <v>33</v>
      </c>
      <c r="C12" s="127" t="s">
        <v>63</v>
      </c>
      <c r="D12" s="107"/>
      <c r="E12" s="107"/>
      <c r="F12" s="38">
        <f>'Stavební rozpočet'!K21</f>
        <v>0</v>
      </c>
      <c r="G12" s="62">
        <f>'Stavební rozpočet'!O21</f>
        <v>4.775263499999999</v>
      </c>
      <c r="H12" s="58" t="s">
        <v>147</v>
      </c>
      <c r="I12" s="38">
        <f t="shared" si="0"/>
        <v>0</v>
      </c>
    </row>
    <row r="13" spans="1:9" ht="12.75">
      <c r="A13" s="47"/>
      <c r="B13" s="17" t="s">
        <v>37</v>
      </c>
      <c r="C13" s="127" t="s">
        <v>70</v>
      </c>
      <c r="D13" s="107"/>
      <c r="E13" s="107"/>
      <c r="F13" s="38">
        <f>'Stavební rozpočet'!K28</f>
        <v>0</v>
      </c>
      <c r="G13" s="62">
        <f>'Stavební rozpočet'!O28</f>
        <v>0</v>
      </c>
      <c r="H13" s="58" t="s">
        <v>147</v>
      </c>
      <c r="I13" s="38">
        <f t="shared" si="0"/>
        <v>0</v>
      </c>
    </row>
    <row r="14" spans="1:9" ht="12.75">
      <c r="A14" s="47"/>
      <c r="B14" s="17" t="s">
        <v>41</v>
      </c>
      <c r="C14" s="127" t="s">
        <v>76</v>
      </c>
      <c r="D14" s="107"/>
      <c r="E14" s="107"/>
      <c r="F14" s="38">
        <f>'Stavební rozpočet'!K37</f>
        <v>0</v>
      </c>
      <c r="G14" s="62">
        <f>'Stavební rozpočet'!O37</f>
        <v>8.001</v>
      </c>
      <c r="H14" s="58" t="s">
        <v>147</v>
      </c>
      <c r="I14" s="38">
        <f t="shared" si="0"/>
        <v>0</v>
      </c>
    </row>
    <row r="15" spans="1:9" ht="12.75">
      <c r="A15" s="47"/>
      <c r="B15" s="17" t="s">
        <v>44</v>
      </c>
      <c r="C15" s="127" t="s">
        <v>81</v>
      </c>
      <c r="D15" s="107"/>
      <c r="E15" s="107"/>
      <c r="F15" s="38">
        <f>'Stavební rozpočet'!K42</f>
        <v>0</v>
      </c>
      <c r="G15" s="62">
        <f>'Stavební rozpočet'!O42</f>
        <v>0</v>
      </c>
      <c r="H15" s="58" t="s">
        <v>147</v>
      </c>
      <c r="I15" s="38">
        <f t="shared" si="0"/>
        <v>0</v>
      </c>
    </row>
    <row r="16" spans="1:9" ht="12.75">
      <c r="A16" s="48"/>
      <c r="B16" s="51" t="s">
        <v>46</v>
      </c>
      <c r="C16" s="142" t="s">
        <v>83</v>
      </c>
      <c r="D16" s="143"/>
      <c r="E16" s="143"/>
      <c r="F16" s="60">
        <f>'Stavební rozpočet'!K44</f>
        <v>0</v>
      </c>
      <c r="G16" s="63">
        <f>'Stavební rozpočet'!O44</f>
        <v>0</v>
      </c>
      <c r="H16" s="58" t="s">
        <v>147</v>
      </c>
      <c r="I16" s="38">
        <f t="shared" si="0"/>
        <v>0</v>
      </c>
    </row>
    <row r="17" spans="1:7" ht="12.75">
      <c r="A17" s="8"/>
      <c r="B17" s="8"/>
      <c r="C17" s="8"/>
      <c r="D17" s="8"/>
      <c r="E17" s="55" t="s">
        <v>144</v>
      </c>
      <c r="F17" s="44">
        <f>SUM(I11:I16)</f>
        <v>0</v>
      </c>
      <c r="G17" s="8"/>
    </row>
  </sheetData>
  <sheetProtection/>
  <mergeCells count="31">
    <mergeCell ref="A1:G1"/>
    <mergeCell ref="A2:B3"/>
    <mergeCell ref="C2:C3"/>
    <mergeCell ref="D2:D3"/>
    <mergeCell ref="E2:E3"/>
    <mergeCell ref="F2:F3"/>
    <mergeCell ref="G2:G3"/>
    <mergeCell ref="A4:B5"/>
    <mergeCell ref="C4:C5"/>
    <mergeCell ref="D4:D5"/>
    <mergeCell ref="E4:E5"/>
    <mergeCell ref="F4:F5"/>
    <mergeCell ref="G4:G5"/>
    <mergeCell ref="A6:B7"/>
    <mergeCell ref="C6:C7"/>
    <mergeCell ref="D6:D7"/>
    <mergeCell ref="E6:E7"/>
    <mergeCell ref="F6:F7"/>
    <mergeCell ref="G6:G7"/>
    <mergeCell ref="A8:B9"/>
    <mergeCell ref="C8:C9"/>
    <mergeCell ref="D8:D9"/>
    <mergeCell ref="E8:E9"/>
    <mergeCell ref="F8:F9"/>
    <mergeCell ref="G8:G9"/>
    <mergeCell ref="C11:E11"/>
    <mergeCell ref="C12:E12"/>
    <mergeCell ref="C13:E13"/>
    <mergeCell ref="C14:E14"/>
    <mergeCell ref="C15:E15"/>
    <mergeCell ref="C16:E16"/>
  </mergeCells>
  <printOptions/>
  <pageMargins left="0.394" right="0.394" top="0.591" bottom="0.591" header="0.5" footer="0.5"/>
  <pageSetup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pane ySplit="10" topLeftCell="A56" activePane="bottomLeft" state="frozen"/>
      <selection pane="topLeft" activeCell="A1" sqref="A1"/>
      <selection pane="bottomLeft" activeCell="F4" sqref="F4:H5"/>
    </sheetView>
  </sheetViews>
  <sheetFormatPr defaultColWidth="11.57421875" defaultRowHeight="12.75"/>
  <cols>
    <col min="1" max="2" width="9.140625" style="0" customWidth="1"/>
    <col min="3" max="3" width="13.28125" style="0" customWidth="1"/>
    <col min="4" max="4" width="42.8515625" style="0" customWidth="1"/>
    <col min="5" max="5" width="41.7109375" style="0" customWidth="1"/>
    <col min="6" max="6" width="24.140625" style="0" customWidth="1"/>
    <col min="7" max="7" width="15.7109375" style="0" customWidth="1"/>
    <col min="8" max="8" width="18.140625" style="0" customWidth="1"/>
  </cols>
  <sheetData>
    <row r="1" spans="1:8" ht="72.75" customHeight="1">
      <c r="A1" s="131" t="s">
        <v>148</v>
      </c>
      <c r="B1" s="132"/>
      <c r="C1" s="132"/>
      <c r="D1" s="132"/>
      <c r="E1" s="132"/>
      <c r="F1" s="132"/>
      <c r="G1" s="132"/>
      <c r="H1" s="132"/>
    </row>
    <row r="2" spans="1:9" ht="12.75">
      <c r="A2" s="133" t="s">
        <v>1</v>
      </c>
      <c r="B2" s="134"/>
      <c r="C2" s="135" t="str">
        <f>'Stavební rozpočet'!D2</f>
        <v>Stvolovská rychta - sanace objektu</v>
      </c>
      <c r="D2" s="136"/>
      <c r="E2" s="139" t="s">
        <v>100</v>
      </c>
      <c r="F2" s="139" t="s">
        <v>248</v>
      </c>
      <c r="G2" s="134"/>
      <c r="H2" s="140"/>
      <c r="I2" s="5"/>
    </row>
    <row r="3" spans="1:9" ht="12.75">
      <c r="A3" s="130"/>
      <c r="B3" s="107"/>
      <c r="C3" s="137"/>
      <c r="D3" s="137"/>
      <c r="E3" s="107"/>
      <c r="F3" s="107"/>
      <c r="G3" s="107"/>
      <c r="H3" s="128"/>
      <c r="I3" s="5"/>
    </row>
    <row r="4" spans="1:9" ht="12.75">
      <c r="A4" s="124" t="s">
        <v>2</v>
      </c>
      <c r="B4" s="107"/>
      <c r="C4" s="106" t="str">
        <f>'Stavební rozpočet'!D4</f>
        <v>Občanská stavba - víceúčelový objekt</v>
      </c>
      <c r="D4" s="107"/>
      <c r="E4" s="106" t="s">
        <v>101</v>
      </c>
      <c r="F4" s="106" t="s">
        <v>254</v>
      </c>
      <c r="G4" s="107"/>
      <c r="H4" s="128"/>
      <c r="I4" s="5"/>
    </row>
    <row r="5" spans="1:9" ht="12.75">
      <c r="A5" s="130"/>
      <c r="B5" s="107"/>
      <c r="C5" s="107"/>
      <c r="D5" s="107"/>
      <c r="E5" s="107"/>
      <c r="F5" s="107"/>
      <c r="G5" s="107"/>
      <c r="H5" s="128"/>
      <c r="I5" s="5"/>
    </row>
    <row r="6" spans="1:9" ht="12.75">
      <c r="A6" s="124" t="s">
        <v>3</v>
      </c>
      <c r="B6" s="107"/>
      <c r="C6" s="106" t="str">
        <f>'Stavební rozpočet'!D6</f>
        <v>Stvolová</v>
      </c>
      <c r="D6" s="107"/>
      <c r="E6" s="106" t="s">
        <v>102</v>
      </c>
      <c r="F6" s="106" t="str">
        <f>'Stavební rozpočet'!K6</f>
        <v> </v>
      </c>
      <c r="G6" s="107"/>
      <c r="H6" s="128"/>
      <c r="I6" s="5"/>
    </row>
    <row r="7" spans="1:9" ht="12.75">
      <c r="A7" s="130"/>
      <c r="B7" s="107"/>
      <c r="C7" s="107"/>
      <c r="D7" s="107"/>
      <c r="E7" s="107"/>
      <c r="F7" s="107"/>
      <c r="G7" s="107"/>
      <c r="H7" s="128"/>
      <c r="I7" s="5"/>
    </row>
    <row r="8" spans="1:9" ht="12.75">
      <c r="A8" s="124" t="s">
        <v>103</v>
      </c>
      <c r="B8" s="107"/>
      <c r="C8" s="106" t="str">
        <f>'Stavební rozpočet'!K8</f>
        <v>ing.Lubomír Řezníček st.</v>
      </c>
      <c r="D8" s="107"/>
      <c r="E8" s="106" t="s">
        <v>92</v>
      </c>
      <c r="F8" s="106" t="str">
        <f>'Stavební rozpočet'!I8</f>
        <v>20.01.2022</v>
      </c>
      <c r="G8" s="107"/>
      <c r="H8" s="128"/>
      <c r="I8" s="5"/>
    </row>
    <row r="9" spans="1:9" ht="12.75">
      <c r="A9" s="125"/>
      <c r="B9" s="126"/>
      <c r="C9" s="126"/>
      <c r="D9" s="126"/>
      <c r="E9" s="126"/>
      <c r="F9" s="126"/>
      <c r="G9" s="126"/>
      <c r="H9" s="129"/>
      <c r="I9" s="5"/>
    </row>
    <row r="10" spans="1:9" ht="12.75">
      <c r="A10" s="49" t="s">
        <v>5</v>
      </c>
      <c r="B10" s="52" t="s">
        <v>25</v>
      </c>
      <c r="C10" s="52" t="s">
        <v>26</v>
      </c>
      <c r="D10" s="148" t="s">
        <v>54</v>
      </c>
      <c r="E10" s="149"/>
      <c r="F10" s="52" t="s">
        <v>93</v>
      </c>
      <c r="G10" s="69" t="s">
        <v>99</v>
      </c>
      <c r="H10" s="72" t="s">
        <v>186</v>
      </c>
      <c r="I10" s="37"/>
    </row>
    <row r="11" spans="1:9" ht="12.75">
      <c r="A11" s="64"/>
      <c r="B11" s="12"/>
      <c r="C11" s="12" t="s">
        <v>27</v>
      </c>
      <c r="D11" s="122" t="s">
        <v>56</v>
      </c>
      <c r="E11" s="123"/>
      <c r="F11" s="12"/>
      <c r="G11" s="28"/>
      <c r="H11" s="33"/>
      <c r="I11" s="5"/>
    </row>
    <row r="12" spans="1:9" ht="12.75">
      <c r="A12" s="4" t="s">
        <v>7</v>
      </c>
      <c r="B12" s="13"/>
      <c r="C12" s="13" t="s">
        <v>28</v>
      </c>
      <c r="D12" s="99" t="s">
        <v>57</v>
      </c>
      <c r="E12" s="100"/>
      <c r="F12" s="13" t="s">
        <v>94</v>
      </c>
      <c r="G12" s="21">
        <v>9.7</v>
      </c>
      <c r="H12" s="73">
        <v>0</v>
      </c>
      <c r="I12" s="5"/>
    </row>
    <row r="13" spans="1:9" ht="12" customHeight="1">
      <c r="A13" s="4"/>
      <c r="B13" s="13"/>
      <c r="C13" s="13"/>
      <c r="D13" s="67" t="s">
        <v>149</v>
      </c>
      <c r="E13" s="147" t="s">
        <v>168</v>
      </c>
      <c r="F13" s="147"/>
      <c r="G13" s="70">
        <v>9.7</v>
      </c>
      <c r="H13" s="34"/>
      <c r="I13" s="5"/>
    </row>
    <row r="14" spans="1:9" ht="12.75" customHeight="1">
      <c r="A14" s="5"/>
      <c r="C14" s="66" t="s">
        <v>29</v>
      </c>
      <c r="D14" s="101" t="s">
        <v>58</v>
      </c>
      <c r="E14" s="102"/>
      <c r="F14" s="102"/>
      <c r="G14" s="102"/>
      <c r="H14" s="74"/>
      <c r="I14" s="5"/>
    </row>
    <row r="15" spans="1:9" ht="12.75">
      <c r="A15" s="4" t="s">
        <v>8</v>
      </c>
      <c r="B15" s="13"/>
      <c r="C15" s="13" t="s">
        <v>30</v>
      </c>
      <c r="D15" s="99" t="s">
        <v>59</v>
      </c>
      <c r="E15" s="100"/>
      <c r="F15" s="13" t="s">
        <v>94</v>
      </c>
      <c r="G15" s="21">
        <v>2.4</v>
      </c>
      <c r="H15" s="73">
        <v>0</v>
      </c>
      <c r="I15" s="5"/>
    </row>
    <row r="16" spans="1:9" ht="12" customHeight="1">
      <c r="A16" s="4"/>
      <c r="B16" s="13"/>
      <c r="C16" s="13"/>
      <c r="D16" s="67" t="s">
        <v>150</v>
      </c>
      <c r="E16" s="147" t="s">
        <v>169</v>
      </c>
      <c r="F16" s="147"/>
      <c r="G16" s="70">
        <v>2.4</v>
      </c>
      <c r="H16" s="34"/>
      <c r="I16" s="5"/>
    </row>
    <row r="17" spans="1:9" ht="12.75" customHeight="1">
      <c r="A17" s="5"/>
      <c r="C17" s="66" t="s">
        <v>29</v>
      </c>
      <c r="D17" s="101" t="s">
        <v>60</v>
      </c>
      <c r="E17" s="102"/>
      <c r="F17" s="102"/>
      <c r="G17" s="102"/>
      <c r="H17" s="74"/>
      <c r="I17" s="5"/>
    </row>
    <row r="18" spans="1:9" ht="12.75">
      <c r="A18" s="4" t="s">
        <v>9</v>
      </c>
      <c r="B18" s="13"/>
      <c r="C18" s="13" t="s">
        <v>31</v>
      </c>
      <c r="D18" s="99" t="s">
        <v>61</v>
      </c>
      <c r="E18" s="100"/>
      <c r="F18" s="13" t="s">
        <v>94</v>
      </c>
      <c r="G18" s="21">
        <v>5.05</v>
      </c>
      <c r="H18" s="73">
        <v>0</v>
      </c>
      <c r="I18" s="5"/>
    </row>
    <row r="19" spans="1:9" ht="12" customHeight="1">
      <c r="A19" s="4"/>
      <c r="B19" s="13"/>
      <c r="C19" s="13"/>
      <c r="D19" s="67" t="s">
        <v>151</v>
      </c>
      <c r="E19" s="147" t="s">
        <v>170</v>
      </c>
      <c r="F19" s="147"/>
      <c r="G19" s="70">
        <v>5.05</v>
      </c>
      <c r="H19" s="34"/>
      <c r="I19" s="5"/>
    </row>
    <row r="20" spans="1:9" ht="12.75" customHeight="1">
      <c r="A20" s="5"/>
      <c r="C20" s="66" t="s">
        <v>29</v>
      </c>
      <c r="D20" s="101" t="s">
        <v>60</v>
      </c>
      <c r="E20" s="102"/>
      <c r="F20" s="102"/>
      <c r="G20" s="102"/>
      <c r="H20" s="74"/>
      <c r="I20" s="5"/>
    </row>
    <row r="21" spans="1:9" ht="12.75">
      <c r="A21" s="4" t="s">
        <v>10</v>
      </c>
      <c r="B21" s="13"/>
      <c r="C21" s="13" t="s">
        <v>32</v>
      </c>
      <c r="D21" s="99" t="s">
        <v>62</v>
      </c>
      <c r="E21" s="100"/>
      <c r="F21" s="13" t="s">
        <v>94</v>
      </c>
      <c r="G21" s="21">
        <v>73.6</v>
      </c>
      <c r="H21" s="73">
        <v>0</v>
      </c>
      <c r="I21" s="5"/>
    </row>
    <row r="22" spans="1:9" ht="12" customHeight="1">
      <c r="A22" s="4"/>
      <c r="B22" s="13"/>
      <c r="C22" s="13"/>
      <c r="D22" s="67" t="s">
        <v>152</v>
      </c>
      <c r="E22" s="147" t="s">
        <v>171</v>
      </c>
      <c r="F22" s="147"/>
      <c r="G22" s="70">
        <v>31.1</v>
      </c>
      <c r="H22" s="34"/>
      <c r="I22" s="5"/>
    </row>
    <row r="23" spans="1:9" ht="12" customHeight="1">
      <c r="A23" s="4"/>
      <c r="B23" s="13"/>
      <c r="C23" s="13"/>
      <c r="D23" s="67" t="s">
        <v>153</v>
      </c>
      <c r="E23" s="147" t="s">
        <v>172</v>
      </c>
      <c r="F23" s="147"/>
      <c r="G23" s="70">
        <v>17.1</v>
      </c>
      <c r="H23" s="34"/>
      <c r="I23" s="5"/>
    </row>
    <row r="24" spans="1:9" ht="12" customHeight="1">
      <c r="A24" s="4"/>
      <c r="B24" s="13"/>
      <c r="C24" s="13"/>
      <c r="D24" s="67" t="s">
        <v>154</v>
      </c>
      <c r="E24" s="147" t="s">
        <v>173</v>
      </c>
      <c r="F24" s="147"/>
      <c r="G24" s="70">
        <v>8.95</v>
      </c>
      <c r="H24" s="34"/>
      <c r="I24" s="5"/>
    </row>
    <row r="25" spans="1:9" ht="12" customHeight="1">
      <c r="A25" s="4"/>
      <c r="B25" s="13"/>
      <c r="C25" s="13"/>
      <c r="D25" s="67" t="s">
        <v>155</v>
      </c>
      <c r="E25" s="147" t="s">
        <v>174</v>
      </c>
      <c r="F25" s="147"/>
      <c r="G25" s="70">
        <v>16.45</v>
      </c>
      <c r="H25" s="34"/>
      <c r="I25" s="5"/>
    </row>
    <row r="26" spans="1:9" ht="12.75" customHeight="1">
      <c r="A26" s="5"/>
      <c r="C26" s="66" t="s">
        <v>29</v>
      </c>
      <c r="D26" s="101" t="s">
        <v>60</v>
      </c>
      <c r="E26" s="102"/>
      <c r="F26" s="102"/>
      <c r="G26" s="102"/>
      <c r="H26" s="74"/>
      <c r="I26" s="5"/>
    </row>
    <row r="27" spans="1:9" ht="12.75">
      <c r="A27" s="65"/>
      <c r="B27" s="14"/>
      <c r="C27" s="14" t="s">
        <v>33</v>
      </c>
      <c r="D27" s="108" t="s">
        <v>63</v>
      </c>
      <c r="E27" s="109"/>
      <c r="F27" s="14"/>
      <c r="G27" s="29"/>
      <c r="H27" s="35"/>
      <c r="I27" s="5"/>
    </row>
    <row r="28" spans="1:9" ht="12.75">
      <c r="A28" s="4" t="s">
        <v>11</v>
      </c>
      <c r="B28" s="13"/>
      <c r="C28" s="13" t="s">
        <v>34</v>
      </c>
      <c r="D28" s="99" t="s">
        <v>64</v>
      </c>
      <c r="E28" s="100"/>
      <c r="F28" s="13" t="s">
        <v>95</v>
      </c>
      <c r="G28" s="21">
        <v>133.35</v>
      </c>
      <c r="H28" s="73">
        <v>0</v>
      </c>
      <c r="I28" s="5"/>
    </row>
    <row r="29" spans="1:9" ht="12" customHeight="1">
      <c r="A29" s="4"/>
      <c r="B29" s="13"/>
      <c r="C29" s="13"/>
      <c r="D29" s="67" t="s">
        <v>156</v>
      </c>
      <c r="E29" s="147" t="s">
        <v>171</v>
      </c>
      <c r="F29" s="147"/>
      <c r="G29" s="70">
        <v>31.1</v>
      </c>
      <c r="H29" s="34"/>
      <c r="I29" s="5"/>
    </row>
    <row r="30" spans="1:9" ht="12" customHeight="1">
      <c r="A30" s="4"/>
      <c r="B30" s="13"/>
      <c r="C30" s="13"/>
      <c r="D30" s="67" t="s">
        <v>157</v>
      </c>
      <c r="E30" s="147" t="s">
        <v>172</v>
      </c>
      <c r="F30" s="147"/>
      <c r="G30" s="70">
        <v>28.8</v>
      </c>
      <c r="H30" s="34"/>
      <c r="I30" s="5"/>
    </row>
    <row r="31" spans="1:9" ht="12" customHeight="1">
      <c r="A31" s="4"/>
      <c r="B31" s="13"/>
      <c r="C31" s="13"/>
      <c r="D31" s="67" t="s">
        <v>158</v>
      </c>
      <c r="E31" s="147" t="s">
        <v>175</v>
      </c>
      <c r="F31" s="147"/>
      <c r="G31" s="70">
        <v>6.6</v>
      </c>
      <c r="H31" s="34"/>
      <c r="I31" s="5"/>
    </row>
    <row r="32" spans="1:9" ht="12" customHeight="1">
      <c r="A32" s="4"/>
      <c r="B32" s="13"/>
      <c r="C32" s="13"/>
      <c r="D32" s="67" t="s">
        <v>159</v>
      </c>
      <c r="E32" s="147" t="s">
        <v>176</v>
      </c>
      <c r="F32" s="147"/>
      <c r="G32" s="70">
        <v>16.55</v>
      </c>
      <c r="H32" s="34"/>
      <c r="I32" s="5"/>
    </row>
    <row r="33" spans="1:9" ht="12" customHeight="1">
      <c r="A33" s="4"/>
      <c r="B33" s="13"/>
      <c r="C33" s="13"/>
      <c r="D33" s="67" t="s">
        <v>160</v>
      </c>
      <c r="E33" s="147" t="s">
        <v>177</v>
      </c>
      <c r="F33" s="147"/>
      <c r="G33" s="70">
        <v>32</v>
      </c>
      <c r="H33" s="34"/>
      <c r="I33" s="5"/>
    </row>
    <row r="34" spans="1:9" ht="12" customHeight="1">
      <c r="A34" s="4"/>
      <c r="B34" s="13"/>
      <c r="C34" s="13"/>
      <c r="D34" s="67" t="s">
        <v>161</v>
      </c>
      <c r="E34" s="147" t="s">
        <v>178</v>
      </c>
      <c r="F34" s="147"/>
      <c r="G34" s="70">
        <v>8.7</v>
      </c>
      <c r="H34" s="34"/>
      <c r="I34" s="5"/>
    </row>
    <row r="35" spans="1:9" ht="12" customHeight="1">
      <c r="A35" s="4"/>
      <c r="B35" s="13"/>
      <c r="C35" s="13"/>
      <c r="D35" s="67" t="s">
        <v>162</v>
      </c>
      <c r="E35" s="147" t="s">
        <v>179</v>
      </c>
      <c r="F35" s="147"/>
      <c r="G35" s="70">
        <v>9.6</v>
      </c>
      <c r="H35" s="34"/>
      <c r="I35" s="5"/>
    </row>
    <row r="36" spans="1:9" ht="25.5" customHeight="1">
      <c r="A36" s="5"/>
      <c r="C36" s="66" t="s">
        <v>29</v>
      </c>
      <c r="D36" s="101" t="s">
        <v>65</v>
      </c>
      <c r="E36" s="102"/>
      <c r="F36" s="102"/>
      <c r="G36" s="102"/>
      <c r="H36" s="74"/>
      <c r="I36" s="5"/>
    </row>
    <row r="37" spans="1:9" ht="12.75">
      <c r="A37" s="4" t="s">
        <v>12</v>
      </c>
      <c r="B37" s="13"/>
      <c r="C37" s="13" t="s">
        <v>35</v>
      </c>
      <c r="D37" s="99" t="s">
        <v>66</v>
      </c>
      <c r="E37" s="100"/>
      <c r="F37" s="13" t="s">
        <v>95</v>
      </c>
      <c r="G37" s="21">
        <v>133.35</v>
      </c>
      <c r="H37" s="73">
        <v>0</v>
      </c>
      <c r="I37" s="5"/>
    </row>
    <row r="38" spans="1:9" ht="25.5" customHeight="1">
      <c r="A38" s="5"/>
      <c r="C38" s="66" t="s">
        <v>29</v>
      </c>
      <c r="D38" s="101" t="s">
        <v>67</v>
      </c>
      <c r="E38" s="102"/>
      <c r="F38" s="102"/>
      <c r="G38" s="102"/>
      <c r="H38" s="74"/>
      <c r="I38" s="5"/>
    </row>
    <row r="39" spans="1:9" ht="12.75">
      <c r="A39" s="4" t="s">
        <v>13</v>
      </c>
      <c r="B39" s="13"/>
      <c r="C39" s="13" t="s">
        <v>36</v>
      </c>
      <c r="D39" s="99" t="s">
        <v>68</v>
      </c>
      <c r="E39" s="100"/>
      <c r="F39" s="13" t="s">
        <v>95</v>
      </c>
      <c r="G39" s="21">
        <v>133.35</v>
      </c>
      <c r="H39" s="73">
        <v>0</v>
      </c>
      <c r="I39" s="5"/>
    </row>
    <row r="40" spans="1:9" ht="25.5" customHeight="1">
      <c r="A40" s="5"/>
      <c r="C40" s="66" t="s">
        <v>29</v>
      </c>
      <c r="D40" s="101" t="s">
        <v>69</v>
      </c>
      <c r="E40" s="102"/>
      <c r="F40" s="102"/>
      <c r="G40" s="102"/>
      <c r="H40" s="74"/>
      <c r="I40" s="5"/>
    </row>
    <row r="41" spans="1:9" ht="12.75">
      <c r="A41" s="65"/>
      <c r="B41" s="14"/>
      <c r="C41" s="14" t="s">
        <v>37</v>
      </c>
      <c r="D41" s="108" t="s">
        <v>70</v>
      </c>
      <c r="E41" s="109"/>
      <c r="F41" s="14"/>
      <c r="G41" s="29"/>
      <c r="H41" s="35"/>
      <c r="I41" s="5"/>
    </row>
    <row r="42" spans="1:9" ht="12.75">
      <c r="A42" s="4" t="s">
        <v>14</v>
      </c>
      <c r="B42" s="13"/>
      <c r="C42" s="13" t="s">
        <v>38</v>
      </c>
      <c r="D42" s="99" t="s">
        <v>71</v>
      </c>
      <c r="E42" s="100"/>
      <c r="F42" s="13" t="s">
        <v>96</v>
      </c>
      <c r="G42" s="21">
        <v>68</v>
      </c>
      <c r="H42" s="73">
        <v>0</v>
      </c>
      <c r="I42" s="5"/>
    </row>
    <row r="43" spans="1:9" ht="12" customHeight="1">
      <c r="A43" s="4"/>
      <c r="B43" s="13"/>
      <c r="C43" s="13"/>
      <c r="D43" s="67" t="s">
        <v>18</v>
      </c>
      <c r="E43" s="147" t="s">
        <v>180</v>
      </c>
      <c r="F43" s="147"/>
      <c r="G43" s="70">
        <v>12</v>
      </c>
      <c r="H43" s="34"/>
      <c r="I43" s="5"/>
    </row>
    <row r="44" spans="1:9" ht="12" customHeight="1">
      <c r="A44" s="4"/>
      <c r="B44" s="13"/>
      <c r="C44" s="13"/>
      <c r="D44" s="67" t="s">
        <v>163</v>
      </c>
      <c r="E44" s="147" t="s">
        <v>181</v>
      </c>
      <c r="F44" s="147"/>
      <c r="G44" s="70">
        <v>24</v>
      </c>
      <c r="H44" s="34"/>
      <c r="I44" s="5"/>
    </row>
    <row r="45" spans="1:9" ht="12" customHeight="1">
      <c r="A45" s="4"/>
      <c r="B45" s="13"/>
      <c r="C45" s="13"/>
      <c r="D45" s="67" t="s">
        <v>22</v>
      </c>
      <c r="E45" s="147" t="s">
        <v>182</v>
      </c>
      <c r="F45" s="147"/>
      <c r="G45" s="70">
        <v>16</v>
      </c>
      <c r="H45" s="34"/>
      <c r="I45" s="5"/>
    </row>
    <row r="46" spans="1:9" ht="12" customHeight="1">
      <c r="A46" s="4"/>
      <c r="B46" s="13"/>
      <c r="C46" s="13"/>
      <c r="D46" s="67" t="s">
        <v>22</v>
      </c>
      <c r="E46" s="147" t="s">
        <v>183</v>
      </c>
      <c r="F46" s="147"/>
      <c r="G46" s="70">
        <v>16</v>
      </c>
      <c r="H46" s="34"/>
      <c r="I46" s="5"/>
    </row>
    <row r="47" spans="1:9" ht="76.5" customHeight="1">
      <c r="A47" s="5"/>
      <c r="C47" s="66" t="s">
        <v>29</v>
      </c>
      <c r="D47" s="101" t="s">
        <v>164</v>
      </c>
      <c r="E47" s="102"/>
      <c r="F47" s="102"/>
      <c r="G47" s="102"/>
      <c r="H47" s="74"/>
      <c r="I47" s="5"/>
    </row>
    <row r="48" spans="1:9" ht="76.5" customHeight="1">
      <c r="A48" s="5"/>
      <c r="D48" s="101" t="s">
        <v>165</v>
      </c>
      <c r="E48" s="102"/>
      <c r="F48" s="102"/>
      <c r="G48" s="102"/>
      <c r="H48" s="74"/>
      <c r="I48" s="5"/>
    </row>
    <row r="49" spans="1:9" ht="12.75">
      <c r="A49" s="4" t="s">
        <v>15</v>
      </c>
      <c r="B49" s="13"/>
      <c r="C49" s="13" t="s">
        <v>40</v>
      </c>
      <c r="D49" s="99" t="s">
        <v>71</v>
      </c>
      <c r="E49" s="100"/>
      <c r="F49" s="13" t="s">
        <v>96</v>
      </c>
      <c r="G49" s="21">
        <v>14</v>
      </c>
      <c r="H49" s="73">
        <v>0</v>
      </c>
      <c r="I49" s="5"/>
    </row>
    <row r="50" spans="1:9" ht="12" customHeight="1">
      <c r="A50" s="4"/>
      <c r="B50" s="13"/>
      <c r="C50" s="13"/>
      <c r="D50" s="67" t="s">
        <v>20</v>
      </c>
      <c r="E50" s="147" t="s">
        <v>184</v>
      </c>
      <c r="F50" s="147"/>
      <c r="G50" s="70">
        <v>14</v>
      </c>
      <c r="H50" s="34"/>
      <c r="I50" s="5"/>
    </row>
    <row r="51" spans="1:9" ht="76.5" customHeight="1">
      <c r="A51" s="5"/>
      <c r="C51" s="66" t="s">
        <v>29</v>
      </c>
      <c r="D51" s="101" t="s">
        <v>164</v>
      </c>
      <c r="E51" s="102"/>
      <c r="F51" s="102"/>
      <c r="G51" s="102"/>
      <c r="H51" s="74"/>
      <c r="I51" s="5"/>
    </row>
    <row r="52" spans="1:9" ht="76.5" customHeight="1">
      <c r="A52" s="5"/>
      <c r="D52" s="101" t="s">
        <v>165</v>
      </c>
      <c r="E52" s="102"/>
      <c r="F52" s="102"/>
      <c r="G52" s="102"/>
      <c r="H52" s="74"/>
      <c r="I52" s="5"/>
    </row>
    <row r="53" spans="1:9" ht="12.75">
      <c r="A53" s="65"/>
      <c r="B53" s="14"/>
      <c r="C53" s="14" t="s">
        <v>41</v>
      </c>
      <c r="D53" s="108" t="s">
        <v>76</v>
      </c>
      <c r="E53" s="109"/>
      <c r="F53" s="14"/>
      <c r="G53" s="29"/>
      <c r="H53" s="35"/>
      <c r="I53" s="5"/>
    </row>
    <row r="54" spans="1:9" ht="12.75">
      <c r="A54" s="4" t="s">
        <v>16</v>
      </c>
      <c r="B54" s="13"/>
      <c r="C54" s="13" t="s">
        <v>42</v>
      </c>
      <c r="D54" s="99" t="s">
        <v>77</v>
      </c>
      <c r="E54" s="100"/>
      <c r="F54" s="13" t="s">
        <v>95</v>
      </c>
      <c r="G54" s="21">
        <v>133.35</v>
      </c>
      <c r="H54" s="73">
        <v>0</v>
      </c>
      <c r="I54" s="5"/>
    </row>
    <row r="55" spans="1:9" ht="12.75" customHeight="1">
      <c r="A55" s="5"/>
      <c r="C55" s="66" t="s">
        <v>29</v>
      </c>
      <c r="D55" s="101" t="s">
        <v>78</v>
      </c>
      <c r="E55" s="102"/>
      <c r="F55" s="102"/>
      <c r="G55" s="102"/>
      <c r="H55" s="74"/>
      <c r="I55" s="5"/>
    </row>
    <row r="56" spans="1:9" ht="12.75">
      <c r="A56" s="4" t="s">
        <v>17</v>
      </c>
      <c r="B56" s="13"/>
      <c r="C56" s="13" t="s">
        <v>43</v>
      </c>
      <c r="D56" s="99" t="s">
        <v>79</v>
      </c>
      <c r="E56" s="100"/>
      <c r="F56" s="13" t="s">
        <v>95</v>
      </c>
      <c r="G56" s="21">
        <v>133.35</v>
      </c>
      <c r="H56" s="73">
        <v>0</v>
      </c>
      <c r="I56" s="5"/>
    </row>
    <row r="57" spans="1:9" ht="12.75" customHeight="1">
      <c r="A57" s="5"/>
      <c r="C57" s="66" t="s">
        <v>29</v>
      </c>
      <c r="D57" s="101" t="s">
        <v>80</v>
      </c>
      <c r="E57" s="102"/>
      <c r="F57" s="102"/>
      <c r="G57" s="102"/>
      <c r="H57" s="74"/>
      <c r="I57" s="5"/>
    </row>
    <row r="58" spans="1:9" ht="12.75">
      <c r="A58" s="65"/>
      <c r="B58" s="14"/>
      <c r="C58" s="14" t="s">
        <v>44</v>
      </c>
      <c r="D58" s="108" t="s">
        <v>81</v>
      </c>
      <c r="E58" s="109"/>
      <c r="F58" s="14"/>
      <c r="G58" s="29"/>
      <c r="H58" s="35"/>
      <c r="I58" s="5"/>
    </row>
    <row r="59" spans="1:9" ht="12.75">
      <c r="A59" s="4" t="s">
        <v>18</v>
      </c>
      <c r="B59" s="13"/>
      <c r="C59" s="13" t="s">
        <v>45</v>
      </c>
      <c r="D59" s="99" t="s">
        <v>82</v>
      </c>
      <c r="E59" s="100"/>
      <c r="F59" s="13" t="s">
        <v>97</v>
      </c>
      <c r="G59" s="21">
        <v>6.601</v>
      </c>
      <c r="H59" s="73">
        <v>0</v>
      </c>
      <c r="I59" s="5"/>
    </row>
    <row r="60" spans="1:9" ht="12.75">
      <c r="A60" s="65"/>
      <c r="B60" s="14"/>
      <c r="C60" s="14" t="s">
        <v>46</v>
      </c>
      <c r="D60" s="108" t="s">
        <v>83</v>
      </c>
      <c r="E60" s="109"/>
      <c r="F60" s="14"/>
      <c r="G60" s="29"/>
      <c r="H60" s="35"/>
      <c r="I60" s="5"/>
    </row>
    <row r="61" spans="1:9" ht="12.75">
      <c r="A61" s="4" t="s">
        <v>19</v>
      </c>
      <c r="B61" s="13"/>
      <c r="C61" s="13" t="s">
        <v>47</v>
      </c>
      <c r="D61" s="99" t="s">
        <v>84</v>
      </c>
      <c r="E61" s="100"/>
      <c r="F61" s="13" t="s">
        <v>97</v>
      </c>
      <c r="G61" s="21">
        <v>8.01</v>
      </c>
      <c r="H61" s="73">
        <v>0</v>
      </c>
      <c r="I61" s="5"/>
    </row>
    <row r="62" spans="1:9" ht="12.75">
      <c r="A62" s="4" t="s">
        <v>20</v>
      </c>
      <c r="B62" s="13"/>
      <c r="C62" s="13" t="s">
        <v>48</v>
      </c>
      <c r="D62" s="99" t="s">
        <v>85</v>
      </c>
      <c r="E62" s="100"/>
      <c r="F62" s="13" t="s">
        <v>97</v>
      </c>
      <c r="G62" s="21">
        <v>160.2</v>
      </c>
      <c r="H62" s="73">
        <v>0</v>
      </c>
      <c r="I62" s="5"/>
    </row>
    <row r="63" spans="1:9" ht="12" customHeight="1">
      <c r="A63" s="4"/>
      <c r="B63" s="13"/>
      <c r="C63" s="13"/>
      <c r="D63" s="67" t="s">
        <v>166</v>
      </c>
      <c r="E63" s="147" t="s">
        <v>185</v>
      </c>
      <c r="F63" s="147"/>
      <c r="G63" s="70">
        <v>160.2</v>
      </c>
      <c r="H63" s="34"/>
      <c r="I63" s="5"/>
    </row>
    <row r="64" spans="1:9" ht="12.75">
      <c r="A64" s="4" t="s">
        <v>21</v>
      </c>
      <c r="B64" s="13"/>
      <c r="C64" s="13" t="s">
        <v>50</v>
      </c>
      <c r="D64" s="99" t="s">
        <v>88</v>
      </c>
      <c r="E64" s="100"/>
      <c r="F64" s="13" t="s">
        <v>97</v>
      </c>
      <c r="G64" s="21">
        <v>40.05</v>
      </c>
      <c r="H64" s="73">
        <v>0</v>
      </c>
      <c r="I64" s="5"/>
    </row>
    <row r="65" spans="1:9" ht="12" customHeight="1">
      <c r="A65" s="7"/>
      <c r="B65" s="15"/>
      <c r="C65" s="15"/>
      <c r="D65" s="68" t="s">
        <v>167</v>
      </c>
      <c r="E65" s="146"/>
      <c r="F65" s="146"/>
      <c r="G65" s="71">
        <v>40.05</v>
      </c>
      <c r="H65" s="36"/>
      <c r="I65" s="5"/>
    </row>
    <row r="66" spans="1:8" ht="12.75">
      <c r="A66" s="8"/>
      <c r="B66" s="8"/>
      <c r="C66" s="8"/>
      <c r="D66" s="8"/>
      <c r="E66" s="8"/>
      <c r="F66" s="8"/>
      <c r="G66" s="8"/>
      <c r="H66" s="8"/>
    </row>
    <row r="67" ht="11.25" customHeight="1">
      <c r="A67" s="9" t="s">
        <v>23</v>
      </c>
    </row>
    <row r="68" spans="1:7" ht="38.25" customHeight="1">
      <c r="A68" s="106" t="s">
        <v>24</v>
      </c>
      <c r="B68" s="107"/>
      <c r="C68" s="107"/>
      <c r="D68" s="107"/>
      <c r="E68" s="107"/>
      <c r="F68" s="107"/>
      <c r="G68" s="107"/>
    </row>
  </sheetData>
  <sheetProtection/>
  <mergeCells count="74">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G14"/>
    <mergeCell ref="D15:E15"/>
    <mergeCell ref="E16:F16"/>
    <mergeCell ref="D17:G17"/>
    <mergeCell ref="D18:E18"/>
    <mergeCell ref="E19:F19"/>
    <mergeCell ref="D20:G20"/>
    <mergeCell ref="D21:E21"/>
    <mergeCell ref="E22:F22"/>
    <mergeCell ref="E23:F23"/>
    <mergeCell ref="E24:F24"/>
    <mergeCell ref="E25:F25"/>
    <mergeCell ref="D26:G26"/>
    <mergeCell ref="D27:E27"/>
    <mergeCell ref="D28:E28"/>
    <mergeCell ref="E29:F29"/>
    <mergeCell ref="E30:F30"/>
    <mergeCell ref="E31:F31"/>
    <mergeCell ref="E32:F32"/>
    <mergeCell ref="E33:F33"/>
    <mergeCell ref="E34:F34"/>
    <mergeCell ref="E35:F35"/>
    <mergeCell ref="D36:G36"/>
    <mergeCell ref="D37:E37"/>
    <mergeCell ref="D38:G38"/>
    <mergeCell ref="D39:E39"/>
    <mergeCell ref="D40:G40"/>
    <mergeCell ref="D41:E41"/>
    <mergeCell ref="D42:E42"/>
    <mergeCell ref="E43:F43"/>
    <mergeCell ref="E44:F44"/>
    <mergeCell ref="E45:F45"/>
    <mergeCell ref="E46:F46"/>
    <mergeCell ref="D47:G47"/>
    <mergeCell ref="D48:G48"/>
    <mergeCell ref="D49:E49"/>
    <mergeCell ref="E50:F50"/>
    <mergeCell ref="D51:G51"/>
    <mergeCell ref="D52:G52"/>
    <mergeCell ref="D53:E53"/>
    <mergeCell ref="D54:E54"/>
    <mergeCell ref="D55:G55"/>
    <mergeCell ref="D56:E56"/>
    <mergeCell ref="D57:G57"/>
    <mergeCell ref="D64:E64"/>
    <mergeCell ref="E65:F65"/>
    <mergeCell ref="A68:G68"/>
    <mergeCell ref="D58:E58"/>
    <mergeCell ref="D59:E59"/>
    <mergeCell ref="D60:E60"/>
    <mergeCell ref="D61:E61"/>
    <mergeCell ref="D62:E62"/>
    <mergeCell ref="E63:F63"/>
  </mergeCells>
  <printOptions/>
  <pageMargins left="0.394" right="0.394" top="0.591" bottom="0.591"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F4" sqref="F4:G5"/>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98"/>
      <c r="B1" s="75"/>
      <c r="C1" s="172" t="s">
        <v>204</v>
      </c>
      <c r="D1" s="132"/>
      <c r="E1" s="132"/>
      <c r="F1" s="132"/>
      <c r="G1" s="132"/>
      <c r="H1" s="132"/>
      <c r="I1" s="132"/>
    </row>
    <row r="2" spans="1:10" ht="12.75">
      <c r="A2" s="133" t="s">
        <v>1</v>
      </c>
      <c r="B2" s="134"/>
      <c r="C2" s="135" t="str">
        <f>'Stavební rozpočet'!D2</f>
        <v>Stvolovská rychta - sanace objektu</v>
      </c>
      <c r="D2" s="136"/>
      <c r="E2" s="139" t="s">
        <v>100</v>
      </c>
      <c r="F2" s="139" t="s">
        <v>248</v>
      </c>
      <c r="G2" s="134"/>
      <c r="H2" s="139" t="s">
        <v>229</v>
      </c>
      <c r="I2" s="173" t="s">
        <v>249</v>
      </c>
      <c r="J2" s="5"/>
    </row>
    <row r="3" spans="1:10" ht="12.75">
      <c r="A3" s="130"/>
      <c r="B3" s="107"/>
      <c r="C3" s="137"/>
      <c r="D3" s="137"/>
      <c r="E3" s="107"/>
      <c r="F3" s="107"/>
      <c r="G3" s="107"/>
      <c r="H3" s="107"/>
      <c r="I3" s="128"/>
      <c r="J3" s="5"/>
    </row>
    <row r="4" spans="1:10" ht="12.75">
      <c r="A4" s="124" t="s">
        <v>2</v>
      </c>
      <c r="B4" s="107"/>
      <c r="C4" s="106" t="str">
        <f>'Stavební rozpočet'!D4</f>
        <v>Občanská stavba - víceúčelový objekt</v>
      </c>
      <c r="D4" s="107"/>
      <c r="E4" s="106" t="s">
        <v>101</v>
      </c>
      <c r="F4" s="106" t="s">
        <v>107</v>
      </c>
      <c r="G4" s="107"/>
      <c r="H4" s="106" t="s">
        <v>229</v>
      </c>
      <c r="I4" s="171" t="s">
        <v>250</v>
      </c>
      <c r="J4" s="5"/>
    </row>
    <row r="5" spans="1:10" ht="12.75">
      <c r="A5" s="130"/>
      <c r="B5" s="107"/>
      <c r="C5" s="107"/>
      <c r="D5" s="107"/>
      <c r="E5" s="107"/>
      <c r="F5" s="107"/>
      <c r="G5" s="107"/>
      <c r="H5" s="107"/>
      <c r="I5" s="128"/>
      <c r="J5" s="5"/>
    </row>
    <row r="6" spans="1:10" ht="12.75">
      <c r="A6" s="124" t="s">
        <v>3</v>
      </c>
      <c r="B6" s="107"/>
      <c r="C6" s="106" t="str">
        <f>'Stavební rozpočet'!D6</f>
        <v>Stvolová</v>
      </c>
      <c r="D6" s="107"/>
      <c r="E6" s="106" t="s">
        <v>102</v>
      </c>
      <c r="F6" s="106" t="str">
        <f>'Stavební rozpočet'!K6</f>
        <v> </v>
      </c>
      <c r="G6" s="107"/>
      <c r="H6" s="106" t="s">
        <v>229</v>
      </c>
      <c r="I6" s="171"/>
      <c r="J6" s="5"/>
    </row>
    <row r="7" spans="1:10" ht="12.75">
      <c r="A7" s="130"/>
      <c r="B7" s="107"/>
      <c r="C7" s="107"/>
      <c r="D7" s="107"/>
      <c r="E7" s="107"/>
      <c r="F7" s="107"/>
      <c r="G7" s="107"/>
      <c r="H7" s="107"/>
      <c r="I7" s="128"/>
      <c r="J7" s="5"/>
    </row>
    <row r="8" spans="1:10" ht="12.75">
      <c r="A8" s="124" t="s">
        <v>90</v>
      </c>
      <c r="B8" s="107"/>
      <c r="C8" s="106" t="str">
        <f>'Stavební rozpočet'!I4</f>
        <v>05/2022</v>
      </c>
      <c r="D8" s="107"/>
      <c r="E8" s="106" t="s">
        <v>91</v>
      </c>
      <c r="F8" s="106" t="str">
        <f>'Stavební rozpočet'!I6</f>
        <v>09/2022</v>
      </c>
      <c r="G8" s="107"/>
      <c r="H8" s="127" t="s">
        <v>230</v>
      </c>
      <c r="I8" s="171" t="s">
        <v>22</v>
      </c>
      <c r="J8" s="5"/>
    </row>
    <row r="9" spans="1:10" ht="12.75">
      <c r="A9" s="130"/>
      <c r="B9" s="107"/>
      <c r="C9" s="107"/>
      <c r="D9" s="107"/>
      <c r="E9" s="107"/>
      <c r="F9" s="107"/>
      <c r="G9" s="107"/>
      <c r="H9" s="107"/>
      <c r="I9" s="128"/>
      <c r="J9" s="5"/>
    </row>
    <row r="10" spans="1:10" ht="12.75">
      <c r="A10" s="124" t="s">
        <v>4</v>
      </c>
      <c r="B10" s="107"/>
      <c r="C10" s="106">
        <f>'Stavební rozpočet'!D8</f>
        <v>801</v>
      </c>
      <c r="D10" s="107"/>
      <c r="E10" s="106" t="s">
        <v>103</v>
      </c>
      <c r="F10" s="106" t="str">
        <f>'Stavební rozpočet'!K8</f>
        <v>ing.Lubomír Řezníček st.</v>
      </c>
      <c r="G10" s="107"/>
      <c r="H10" s="127" t="s">
        <v>231</v>
      </c>
      <c r="I10" s="144" t="str">
        <f>'Stavební rozpočet'!I8</f>
        <v>20.01.2022</v>
      </c>
      <c r="J10" s="5"/>
    </row>
    <row r="11" spans="1:10" ht="12.75">
      <c r="A11" s="169"/>
      <c r="B11" s="143"/>
      <c r="C11" s="143"/>
      <c r="D11" s="143"/>
      <c r="E11" s="143"/>
      <c r="F11" s="143"/>
      <c r="G11" s="143"/>
      <c r="H11" s="143"/>
      <c r="I11" s="170"/>
      <c r="J11" s="5"/>
    </row>
    <row r="12" spans="1:9" ht="23.25" customHeight="1">
      <c r="A12" s="165" t="s">
        <v>187</v>
      </c>
      <c r="B12" s="166"/>
      <c r="C12" s="166"/>
      <c r="D12" s="166"/>
      <c r="E12" s="166"/>
      <c r="F12" s="166"/>
      <c r="G12" s="166"/>
      <c r="H12" s="166"/>
      <c r="I12" s="166"/>
    </row>
    <row r="13" spans="1:10" ht="26.25" customHeight="1">
      <c r="A13" s="76" t="s">
        <v>188</v>
      </c>
      <c r="B13" s="167" t="s">
        <v>201</v>
      </c>
      <c r="C13" s="168"/>
      <c r="D13" s="76" t="s">
        <v>205</v>
      </c>
      <c r="E13" s="167" t="s">
        <v>214</v>
      </c>
      <c r="F13" s="168"/>
      <c r="G13" s="76" t="s">
        <v>215</v>
      </c>
      <c r="H13" s="167" t="s">
        <v>232</v>
      </c>
      <c r="I13" s="168"/>
      <c r="J13" s="5"/>
    </row>
    <row r="14" spans="1:10" ht="15" customHeight="1">
      <c r="A14" s="77" t="s">
        <v>189</v>
      </c>
      <c r="B14" s="81" t="s">
        <v>202</v>
      </c>
      <c r="C14" s="84">
        <f>SUM('Stavební rozpočet'!AB12:AB49)</f>
        <v>0</v>
      </c>
      <c r="D14" s="163" t="s">
        <v>206</v>
      </c>
      <c r="E14" s="164"/>
      <c r="F14" s="84">
        <f>VORN!I15</f>
        <v>0</v>
      </c>
      <c r="G14" s="163" t="s">
        <v>216</v>
      </c>
      <c r="H14" s="164"/>
      <c r="I14" s="84">
        <f>VORN!I21</f>
        <v>0</v>
      </c>
      <c r="J14" s="5"/>
    </row>
    <row r="15" spans="1:10" ht="15" customHeight="1">
      <c r="A15" s="78"/>
      <c r="B15" s="81" t="s">
        <v>203</v>
      </c>
      <c r="C15" s="84">
        <f>SUM('Stavební rozpočet'!AC12:AC49)</f>
        <v>0</v>
      </c>
      <c r="D15" s="163" t="s">
        <v>207</v>
      </c>
      <c r="E15" s="164"/>
      <c r="F15" s="84">
        <f>VORN!I16</f>
        <v>0</v>
      </c>
      <c r="G15" s="163" t="s">
        <v>217</v>
      </c>
      <c r="H15" s="164"/>
      <c r="I15" s="84">
        <f>VORN!I22</f>
        <v>0</v>
      </c>
      <c r="J15" s="5"/>
    </row>
    <row r="16" spans="1:10" ht="15" customHeight="1">
      <c r="A16" s="77" t="s">
        <v>190</v>
      </c>
      <c r="B16" s="81" t="s">
        <v>202</v>
      </c>
      <c r="C16" s="84">
        <f>SUM('Stavební rozpočet'!AD12:AD49)</f>
        <v>0</v>
      </c>
      <c r="D16" s="163" t="s">
        <v>208</v>
      </c>
      <c r="E16" s="164"/>
      <c r="F16" s="84">
        <f>VORN!I17</f>
        <v>0</v>
      </c>
      <c r="G16" s="163" t="s">
        <v>218</v>
      </c>
      <c r="H16" s="164"/>
      <c r="I16" s="84">
        <f>VORN!I23</f>
        <v>0</v>
      </c>
      <c r="J16" s="5"/>
    </row>
    <row r="17" spans="1:10" ht="15" customHeight="1">
      <c r="A17" s="78"/>
      <c r="B17" s="81" t="s">
        <v>203</v>
      </c>
      <c r="C17" s="84">
        <f>SUM('Stavební rozpočet'!AE12:AE49)</f>
        <v>0</v>
      </c>
      <c r="D17" s="163"/>
      <c r="E17" s="164"/>
      <c r="F17" s="85"/>
      <c r="G17" s="163" t="s">
        <v>219</v>
      </c>
      <c r="H17" s="164"/>
      <c r="I17" s="84">
        <f>VORN!I24</f>
        <v>0</v>
      </c>
      <c r="J17" s="5"/>
    </row>
    <row r="18" spans="1:10" ht="15" customHeight="1">
      <c r="A18" s="77" t="s">
        <v>191</v>
      </c>
      <c r="B18" s="81" t="s">
        <v>202</v>
      </c>
      <c r="C18" s="84">
        <f>SUM('Stavební rozpočet'!AF12:AF49)</f>
        <v>0</v>
      </c>
      <c r="D18" s="163"/>
      <c r="E18" s="164"/>
      <c r="F18" s="85"/>
      <c r="G18" s="163" t="s">
        <v>220</v>
      </c>
      <c r="H18" s="164"/>
      <c r="I18" s="84">
        <f>VORN!I25</f>
        <v>0</v>
      </c>
      <c r="J18" s="5"/>
    </row>
    <row r="19" spans="1:10" ht="15" customHeight="1">
      <c r="A19" s="78"/>
      <c r="B19" s="81" t="s">
        <v>203</v>
      </c>
      <c r="C19" s="84">
        <f>SUM('Stavební rozpočet'!AG12:AG49)</f>
        <v>0</v>
      </c>
      <c r="D19" s="163"/>
      <c r="E19" s="164"/>
      <c r="F19" s="85"/>
      <c r="G19" s="163" t="s">
        <v>221</v>
      </c>
      <c r="H19" s="164"/>
      <c r="I19" s="84">
        <f>VORN!I26</f>
        <v>0</v>
      </c>
      <c r="J19" s="5"/>
    </row>
    <row r="20" spans="1:10" ht="15" customHeight="1">
      <c r="A20" s="161" t="s">
        <v>192</v>
      </c>
      <c r="B20" s="162"/>
      <c r="C20" s="84">
        <f>SUM('Stavební rozpočet'!AH12:AH49)</f>
        <v>0</v>
      </c>
      <c r="D20" s="163"/>
      <c r="E20" s="164"/>
      <c r="F20" s="85"/>
      <c r="G20" s="163"/>
      <c r="H20" s="164"/>
      <c r="I20" s="85"/>
      <c r="J20" s="5"/>
    </row>
    <row r="21" spans="1:10" ht="15" customHeight="1">
      <c r="A21" s="161" t="s">
        <v>193</v>
      </c>
      <c r="B21" s="162"/>
      <c r="C21" s="84">
        <f>SUM('Stavební rozpočet'!Z12:Z49)</f>
        <v>0</v>
      </c>
      <c r="D21" s="163"/>
      <c r="E21" s="164"/>
      <c r="F21" s="85"/>
      <c r="G21" s="163"/>
      <c r="H21" s="164"/>
      <c r="I21" s="85"/>
      <c r="J21" s="5"/>
    </row>
    <row r="22" spans="1:10" ht="16.5" customHeight="1">
      <c r="A22" s="161" t="s">
        <v>194</v>
      </c>
      <c r="B22" s="162"/>
      <c r="C22" s="84">
        <f>SUM(C14:C21)</f>
        <v>0</v>
      </c>
      <c r="D22" s="161" t="s">
        <v>209</v>
      </c>
      <c r="E22" s="162"/>
      <c r="F22" s="84">
        <f>SUM(F14:F21)</f>
        <v>0</v>
      </c>
      <c r="G22" s="161" t="s">
        <v>222</v>
      </c>
      <c r="H22" s="162"/>
      <c r="I22" s="84">
        <f>SUM(I14:I21)</f>
        <v>0</v>
      </c>
      <c r="J22" s="5"/>
    </row>
    <row r="23" spans="1:10" ht="15" customHeight="1">
      <c r="A23" s="8"/>
      <c r="B23" s="8"/>
      <c r="C23" s="54"/>
      <c r="D23" s="161" t="s">
        <v>210</v>
      </c>
      <c r="E23" s="162"/>
      <c r="F23" s="86">
        <v>0</v>
      </c>
      <c r="G23" s="161" t="s">
        <v>223</v>
      </c>
      <c r="H23" s="162"/>
      <c r="I23" s="84">
        <v>0</v>
      </c>
      <c r="J23" s="5"/>
    </row>
    <row r="24" spans="4:10" ht="15" customHeight="1">
      <c r="D24" s="8"/>
      <c r="E24" s="8"/>
      <c r="F24" s="87"/>
      <c r="G24" s="161" t="s">
        <v>224</v>
      </c>
      <c r="H24" s="162"/>
      <c r="I24" s="84">
        <f>vorn_sum</f>
        <v>0</v>
      </c>
      <c r="J24" s="5"/>
    </row>
    <row r="25" spans="6:10" ht="15" customHeight="1">
      <c r="F25" s="74"/>
      <c r="G25" s="161" t="s">
        <v>225</v>
      </c>
      <c r="H25" s="162"/>
      <c r="I25" s="84">
        <v>0</v>
      </c>
      <c r="J25" s="5"/>
    </row>
    <row r="26" spans="1:9" ht="12.75">
      <c r="A26" s="75"/>
      <c r="B26" s="75"/>
      <c r="C26" s="75"/>
      <c r="G26" s="8"/>
      <c r="H26" s="8"/>
      <c r="I26" s="8"/>
    </row>
    <row r="27" spans="1:9" ht="15" customHeight="1">
      <c r="A27" s="156" t="s">
        <v>195</v>
      </c>
      <c r="B27" s="157"/>
      <c r="C27" s="88">
        <f>SUM('Stavební rozpočet'!AJ12:AJ49)</f>
        <v>0</v>
      </c>
      <c r="D27" s="83"/>
      <c r="E27" s="75"/>
      <c r="F27" s="75"/>
      <c r="G27" s="75"/>
      <c r="H27" s="75"/>
      <c r="I27" s="75"/>
    </row>
    <row r="28" spans="1:10" ht="15" customHeight="1">
      <c r="A28" s="156" t="s">
        <v>196</v>
      </c>
      <c r="B28" s="157"/>
      <c r="C28" s="88">
        <f>SUM('Stavební rozpočet'!AK12:AK49)</f>
        <v>0</v>
      </c>
      <c r="D28" s="156" t="s">
        <v>211</v>
      </c>
      <c r="E28" s="157"/>
      <c r="F28" s="88">
        <f>ROUND(C28*(15/100),2)</f>
        <v>0</v>
      </c>
      <c r="G28" s="156" t="s">
        <v>226</v>
      </c>
      <c r="H28" s="157"/>
      <c r="I28" s="88">
        <f>SUM(C27:C29)</f>
        <v>0</v>
      </c>
      <c r="J28" s="5"/>
    </row>
    <row r="29" spans="1:10" ht="15" customHeight="1">
      <c r="A29" s="156" t="s">
        <v>197</v>
      </c>
      <c r="B29" s="157"/>
      <c r="C29" s="88">
        <f>SUM('Stavební rozpočet'!AL12:AL49)+(F22+I22+F23+I23+I24+I25)</f>
        <v>0</v>
      </c>
      <c r="D29" s="156" t="s">
        <v>212</v>
      </c>
      <c r="E29" s="157"/>
      <c r="F29" s="88">
        <f>ROUND(C29*(21/100),2)</f>
        <v>0</v>
      </c>
      <c r="G29" s="156" t="s">
        <v>227</v>
      </c>
      <c r="H29" s="157"/>
      <c r="I29" s="88">
        <f>SUM(F28:F29)+I28</f>
        <v>0</v>
      </c>
      <c r="J29" s="5"/>
    </row>
    <row r="30" spans="1:9" ht="12.75">
      <c r="A30" s="79"/>
      <c r="B30" s="79"/>
      <c r="C30" s="79"/>
      <c r="D30" s="79"/>
      <c r="E30" s="79"/>
      <c r="F30" s="79"/>
      <c r="G30" s="79"/>
      <c r="H30" s="79"/>
      <c r="I30" s="79"/>
    </row>
    <row r="31" spans="1:10" ht="14.25" customHeight="1">
      <c r="A31" s="158" t="s">
        <v>198</v>
      </c>
      <c r="B31" s="159"/>
      <c r="C31" s="160"/>
      <c r="D31" s="158" t="s">
        <v>213</v>
      </c>
      <c r="E31" s="159"/>
      <c r="F31" s="160"/>
      <c r="G31" s="158" t="s">
        <v>228</v>
      </c>
      <c r="H31" s="159"/>
      <c r="I31" s="160"/>
      <c r="J31" s="37"/>
    </row>
    <row r="32" spans="1:10" ht="14.25" customHeight="1">
      <c r="A32" s="150" t="s">
        <v>247</v>
      </c>
      <c r="B32" s="151"/>
      <c r="C32" s="152"/>
      <c r="D32" s="150" t="s">
        <v>246</v>
      </c>
      <c r="E32" s="151"/>
      <c r="F32" s="152"/>
      <c r="G32" s="150"/>
      <c r="H32" s="151"/>
      <c r="I32" s="152"/>
      <c r="J32" s="37"/>
    </row>
    <row r="33" spans="1:10" ht="14.25" customHeight="1">
      <c r="A33" s="150"/>
      <c r="B33" s="151"/>
      <c r="C33" s="152"/>
      <c r="D33" s="150"/>
      <c r="E33" s="151"/>
      <c r="F33" s="152"/>
      <c r="G33" s="150"/>
      <c r="H33" s="151"/>
      <c r="I33" s="152"/>
      <c r="J33" s="37"/>
    </row>
    <row r="34" spans="1:10" ht="14.25" customHeight="1">
      <c r="A34" s="150"/>
      <c r="B34" s="151"/>
      <c r="C34" s="152"/>
      <c r="D34" s="150"/>
      <c r="E34" s="151"/>
      <c r="F34" s="152"/>
      <c r="G34" s="150"/>
      <c r="H34" s="151"/>
      <c r="I34" s="152"/>
      <c r="J34" s="37"/>
    </row>
    <row r="35" spans="1:10" ht="14.25" customHeight="1">
      <c r="A35" s="153" t="s">
        <v>199</v>
      </c>
      <c r="B35" s="154"/>
      <c r="C35" s="155"/>
      <c r="D35" s="153" t="s">
        <v>199</v>
      </c>
      <c r="E35" s="154"/>
      <c r="F35" s="155"/>
      <c r="G35" s="153" t="s">
        <v>199</v>
      </c>
      <c r="H35" s="154"/>
      <c r="I35" s="155"/>
      <c r="J35" s="37"/>
    </row>
    <row r="36" spans="1:9" ht="11.25" customHeight="1">
      <c r="A36" s="80" t="s">
        <v>23</v>
      </c>
      <c r="B36" s="82"/>
      <c r="C36" s="82"/>
      <c r="D36" s="82"/>
      <c r="E36" s="82"/>
      <c r="F36" s="82"/>
      <c r="G36" s="82"/>
      <c r="H36" s="82"/>
      <c r="I36" s="82"/>
    </row>
    <row r="37" spans="1:9" ht="38.25" customHeight="1">
      <c r="A37" s="106" t="s">
        <v>200</v>
      </c>
      <c r="B37" s="107"/>
      <c r="C37" s="107"/>
      <c r="D37" s="107"/>
      <c r="E37" s="107"/>
      <c r="F37" s="107"/>
      <c r="G37" s="107"/>
      <c r="H37" s="107"/>
      <c r="I37" s="107"/>
    </row>
  </sheetData>
  <sheetProtection/>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7:I37"/>
    <mergeCell ref="A34:C34"/>
    <mergeCell ref="D34:F34"/>
    <mergeCell ref="G34:I34"/>
    <mergeCell ref="A35:C35"/>
    <mergeCell ref="D35:F35"/>
    <mergeCell ref="G35:I35"/>
  </mergeCells>
  <printOptions/>
  <pageMargins left="0.394" right="0.394" top="0.591" bottom="0.59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I4" sqref="I4:I5"/>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72.75" customHeight="1">
      <c r="A1" s="98"/>
      <c r="B1" s="75"/>
      <c r="C1" s="172" t="s">
        <v>241</v>
      </c>
      <c r="D1" s="132"/>
      <c r="E1" s="132"/>
      <c r="F1" s="132"/>
      <c r="G1" s="132"/>
      <c r="H1" s="132"/>
      <c r="I1" s="132"/>
    </row>
    <row r="2" spans="1:10" ht="12.75">
      <c r="A2" s="133" t="s">
        <v>1</v>
      </c>
      <c r="B2" s="134"/>
      <c r="C2" s="135" t="str">
        <f>'Stavební rozpočet'!D2</f>
        <v>Stvolovská rychta - sanace objektu</v>
      </c>
      <c r="D2" s="136"/>
      <c r="E2" s="139" t="s">
        <v>100</v>
      </c>
      <c r="F2" s="139" t="s">
        <v>248</v>
      </c>
      <c r="G2" s="134"/>
      <c r="H2" s="139" t="s">
        <v>229</v>
      </c>
      <c r="I2" s="173" t="s">
        <v>249</v>
      </c>
      <c r="J2" s="5"/>
    </row>
    <row r="3" spans="1:10" ht="12.75">
      <c r="A3" s="130"/>
      <c r="B3" s="107"/>
      <c r="C3" s="137"/>
      <c r="D3" s="137"/>
      <c r="E3" s="107"/>
      <c r="F3" s="107"/>
      <c r="G3" s="107"/>
      <c r="H3" s="107"/>
      <c r="I3" s="128"/>
      <c r="J3" s="5"/>
    </row>
    <row r="4" spans="1:10" ht="12.75">
      <c r="A4" s="124" t="s">
        <v>2</v>
      </c>
      <c r="B4" s="107"/>
      <c r="C4" s="106" t="str">
        <f>'Stavební rozpočet'!D4</f>
        <v>Občanská stavba - víceúčelový objekt</v>
      </c>
      <c r="D4" s="107"/>
      <c r="E4" s="106" t="s">
        <v>101</v>
      </c>
      <c r="F4" s="106" t="s">
        <v>107</v>
      </c>
      <c r="G4" s="107"/>
      <c r="H4" s="106" t="s">
        <v>229</v>
      </c>
      <c r="I4" s="171" t="s">
        <v>251</v>
      </c>
      <c r="J4" s="5"/>
    </row>
    <row r="5" spans="1:10" ht="12.75">
      <c r="A5" s="130"/>
      <c r="B5" s="107"/>
      <c r="C5" s="107"/>
      <c r="D5" s="107"/>
      <c r="E5" s="107"/>
      <c r="F5" s="107"/>
      <c r="G5" s="107"/>
      <c r="H5" s="107"/>
      <c r="I5" s="128"/>
      <c r="J5" s="5"/>
    </row>
    <row r="6" spans="1:10" ht="12.75">
      <c r="A6" s="124" t="s">
        <v>3</v>
      </c>
      <c r="B6" s="107"/>
      <c r="C6" s="106" t="str">
        <f>'Stavební rozpočet'!D6</f>
        <v>Stvolová</v>
      </c>
      <c r="D6" s="107"/>
      <c r="E6" s="106" t="s">
        <v>102</v>
      </c>
      <c r="F6" s="106" t="str">
        <f>'Stavební rozpočet'!K6</f>
        <v> </v>
      </c>
      <c r="G6" s="107"/>
      <c r="H6" s="106" t="s">
        <v>229</v>
      </c>
      <c r="I6" s="171"/>
      <c r="J6" s="5"/>
    </row>
    <row r="7" spans="1:10" ht="12.75">
      <c r="A7" s="130"/>
      <c r="B7" s="107"/>
      <c r="C7" s="107"/>
      <c r="D7" s="107"/>
      <c r="E7" s="107"/>
      <c r="F7" s="107"/>
      <c r="G7" s="107"/>
      <c r="H7" s="107"/>
      <c r="I7" s="128"/>
      <c r="J7" s="5"/>
    </row>
    <row r="8" spans="1:10" ht="12.75">
      <c r="A8" s="124" t="s">
        <v>90</v>
      </c>
      <c r="B8" s="107"/>
      <c r="C8" s="106" t="str">
        <f>'Stavební rozpočet'!I4</f>
        <v>05/2022</v>
      </c>
      <c r="D8" s="107"/>
      <c r="E8" s="106" t="s">
        <v>91</v>
      </c>
      <c r="F8" s="106" t="str">
        <f>'Stavební rozpočet'!I6</f>
        <v>09/2022</v>
      </c>
      <c r="G8" s="107"/>
      <c r="H8" s="127" t="s">
        <v>230</v>
      </c>
      <c r="I8" s="171" t="s">
        <v>22</v>
      </c>
      <c r="J8" s="5"/>
    </row>
    <row r="9" spans="1:10" ht="12.75">
      <c r="A9" s="130"/>
      <c r="B9" s="107"/>
      <c r="C9" s="107"/>
      <c r="D9" s="107"/>
      <c r="E9" s="107"/>
      <c r="F9" s="107"/>
      <c r="G9" s="107"/>
      <c r="H9" s="107"/>
      <c r="I9" s="128"/>
      <c r="J9" s="5"/>
    </row>
    <row r="10" spans="1:10" ht="12.75">
      <c r="A10" s="124" t="s">
        <v>4</v>
      </c>
      <c r="B10" s="107"/>
      <c r="C10" s="106">
        <f>'Stavební rozpočet'!D8</f>
        <v>801</v>
      </c>
      <c r="D10" s="107"/>
      <c r="E10" s="106" t="s">
        <v>103</v>
      </c>
      <c r="F10" s="106" t="str">
        <f>'Stavební rozpočet'!K8</f>
        <v>ing.Lubomír Řezníček st.</v>
      </c>
      <c r="G10" s="107"/>
      <c r="H10" s="127" t="s">
        <v>231</v>
      </c>
      <c r="I10" s="144" t="str">
        <f>'Stavební rozpočet'!I8</f>
        <v>20.01.2022</v>
      </c>
      <c r="J10" s="5"/>
    </row>
    <row r="11" spans="1:10" ht="12.75">
      <c r="A11" s="169"/>
      <c r="B11" s="143"/>
      <c r="C11" s="143"/>
      <c r="D11" s="143"/>
      <c r="E11" s="143"/>
      <c r="F11" s="143"/>
      <c r="G11" s="143"/>
      <c r="H11" s="143"/>
      <c r="I11" s="170"/>
      <c r="J11" s="5"/>
    </row>
    <row r="12" spans="1:9" ht="12.75">
      <c r="A12" s="8"/>
      <c r="B12" s="8"/>
      <c r="C12" s="8"/>
      <c r="D12" s="8"/>
      <c r="E12" s="8"/>
      <c r="F12" s="8"/>
      <c r="G12" s="8"/>
      <c r="H12" s="8"/>
      <c r="I12" s="8"/>
    </row>
    <row r="13" spans="1:9" ht="15" customHeight="1">
      <c r="A13" s="186" t="s">
        <v>233</v>
      </c>
      <c r="B13" s="187"/>
      <c r="C13" s="187"/>
      <c r="D13" s="187"/>
      <c r="E13" s="187"/>
      <c r="F13" s="90"/>
      <c r="G13" s="90"/>
      <c r="H13" s="90"/>
      <c r="I13" s="90"/>
    </row>
    <row r="14" spans="1:10" ht="12.75">
      <c r="A14" s="188" t="s">
        <v>234</v>
      </c>
      <c r="B14" s="189"/>
      <c r="C14" s="189"/>
      <c r="D14" s="189"/>
      <c r="E14" s="190"/>
      <c r="F14" s="91" t="s">
        <v>242</v>
      </c>
      <c r="G14" s="91" t="s">
        <v>243</v>
      </c>
      <c r="H14" s="91" t="s">
        <v>244</v>
      </c>
      <c r="I14" s="91" t="s">
        <v>242</v>
      </c>
      <c r="J14" s="37"/>
    </row>
    <row r="15" spans="1:10" ht="12.75">
      <c r="A15" s="191" t="s">
        <v>206</v>
      </c>
      <c r="B15" s="192"/>
      <c r="C15" s="192"/>
      <c r="D15" s="192"/>
      <c r="E15" s="193"/>
      <c r="F15" s="92">
        <v>0</v>
      </c>
      <c r="G15" s="94"/>
      <c r="H15" s="94"/>
      <c r="I15" s="92">
        <f>F15</f>
        <v>0</v>
      </c>
      <c r="J15" s="5"/>
    </row>
    <row r="16" spans="1:10" ht="12.75">
      <c r="A16" s="191" t="s">
        <v>207</v>
      </c>
      <c r="B16" s="192"/>
      <c r="C16" s="192"/>
      <c r="D16" s="192"/>
      <c r="E16" s="193"/>
      <c r="F16" s="92">
        <v>0</v>
      </c>
      <c r="G16" s="94"/>
      <c r="H16" s="94"/>
      <c r="I16" s="92">
        <f>F16</f>
        <v>0</v>
      </c>
      <c r="J16" s="5"/>
    </row>
    <row r="17" spans="1:10" ht="12.75">
      <c r="A17" s="174" t="s">
        <v>208</v>
      </c>
      <c r="B17" s="175"/>
      <c r="C17" s="175"/>
      <c r="D17" s="175"/>
      <c r="E17" s="176"/>
      <c r="F17" s="93">
        <v>0</v>
      </c>
      <c r="G17" s="95"/>
      <c r="H17" s="95"/>
      <c r="I17" s="93">
        <f>F17</f>
        <v>0</v>
      </c>
      <c r="J17" s="5"/>
    </row>
    <row r="18" spans="1:10" ht="12.75">
      <c r="A18" s="177" t="s">
        <v>235</v>
      </c>
      <c r="B18" s="178"/>
      <c r="C18" s="178"/>
      <c r="D18" s="178"/>
      <c r="E18" s="179"/>
      <c r="F18" s="45"/>
      <c r="G18" s="96"/>
      <c r="H18" s="96"/>
      <c r="I18" s="97">
        <f>SUM(I15:I17)</f>
        <v>0</v>
      </c>
      <c r="J18" s="37"/>
    </row>
    <row r="19" spans="1:9" ht="12.75">
      <c r="A19" s="89"/>
      <c r="B19" s="89"/>
      <c r="C19" s="89"/>
      <c r="D19" s="89"/>
      <c r="E19" s="89"/>
      <c r="F19" s="89"/>
      <c r="G19" s="89"/>
      <c r="H19" s="89"/>
      <c r="I19" s="89"/>
    </row>
    <row r="20" spans="1:10" ht="12.75">
      <c r="A20" s="188" t="s">
        <v>232</v>
      </c>
      <c r="B20" s="189"/>
      <c r="C20" s="189"/>
      <c r="D20" s="189"/>
      <c r="E20" s="190"/>
      <c r="F20" s="91" t="s">
        <v>242</v>
      </c>
      <c r="G20" s="91" t="s">
        <v>243</v>
      </c>
      <c r="H20" s="91" t="s">
        <v>244</v>
      </c>
      <c r="I20" s="91" t="s">
        <v>242</v>
      </c>
      <c r="J20" s="37"/>
    </row>
    <row r="21" spans="1:10" ht="12.75">
      <c r="A21" s="191" t="s">
        <v>216</v>
      </c>
      <c r="B21" s="192"/>
      <c r="C21" s="192"/>
      <c r="D21" s="192"/>
      <c r="E21" s="193"/>
      <c r="F21" s="94"/>
      <c r="G21" s="92">
        <v>3.5</v>
      </c>
      <c r="H21" s="92">
        <f>'Krycí list rozpočtu'!C22</f>
        <v>0</v>
      </c>
      <c r="I21" s="92">
        <f>ROUND((G21/100)*H21,2)</f>
        <v>0</v>
      </c>
      <c r="J21" s="5"/>
    </row>
    <row r="22" spans="1:10" ht="12.75">
      <c r="A22" s="191" t="s">
        <v>217</v>
      </c>
      <c r="B22" s="192"/>
      <c r="C22" s="192"/>
      <c r="D22" s="192"/>
      <c r="E22" s="193"/>
      <c r="F22" s="92">
        <v>0</v>
      </c>
      <c r="G22" s="94"/>
      <c r="H22" s="94"/>
      <c r="I22" s="92">
        <f>F22</f>
        <v>0</v>
      </c>
      <c r="J22" s="5"/>
    </row>
    <row r="23" spans="1:10" ht="12.75">
      <c r="A23" s="191" t="s">
        <v>218</v>
      </c>
      <c r="B23" s="192"/>
      <c r="C23" s="192"/>
      <c r="D23" s="192"/>
      <c r="E23" s="193"/>
      <c r="F23" s="92">
        <v>0</v>
      </c>
      <c r="G23" s="94"/>
      <c r="H23" s="94"/>
      <c r="I23" s="92">
        <f>F23</f>
        <v>0</v>
      </c>
      <c r="J23" s="5"/>
    </row>
    <row r="24" spans="1:10" ht="12.75">
      <c r="A24" s="191" t="s">
        <v>219</v>
      </c>
      <c r="B24" s="192"/>
      <c r="C24" s="192"/>
      <c r="D24" s="192"/>
      <c r="E24" s="193"/>
      <c r="F24" s="92">
        <v>0</v>
      </c>
      <c r="G24" s="94"/>
      <c r="H24" s="94"/>
      <c r="I24" s="92">
        <f>F24</f>
        <v>0</v>
      </c>
      <c r="J24" s="5"/>
    </row>
    <row r="25" spans="1:10" ht="12.75">
      <c r="A25" s="191" t="s">
        <v>220</v>
      </c>
      <c r="B25" s="192"/>
      <c r="C25" s="192"/>
      <c r="D25" s="192"/>
      <c r="E25" s="193"/>
      <c r="F25" s="92">
        <v>0</v>
      </c>
      <c r="G25" s="94"/>
      <c r="H25" s="94"/>
      <c r="I25" s="92">
        <f>F25</f>
        <v>0</v>
      </c>
      <c r="J25" s="5"/>
    </row>
    <row r="26" spans="1:10" ht="12.75">
      <c r="A26" s="174" t="s">
        <v>221</v>
      </c>
      <c r="B26" s="175"/>
      <c r="C26" s="175"/>
      <c r="D26" s="175"/>
      <c r="E26" s="176"/>
      <c r="F26" s="93">
        <v>0</v>
      </c>
      <c r="G26" s="95"/>
      <c r="H26" s="95"/>
      <c r="I26" s="93">
        <f>F26</f>
        <v>0</v>
      </c>
      <c r="J26" s="5"/>
    </row>
    <row r="27" spans="1:10" ht="12.75">
      <c r="A27" s="177" t="s">
        <v>236</v>
      </c>
      <c r="B27" s="178"/>
      <c r="C27" s="178"/>
      <c r="D27" s="178"/>
      <c r="E27" s="179"/>
      <c r="F27" s="45"/>
      <c r="G27" s="96"/>
      <c r="H27" s="96"/>
      <c r="I27" s="97">
        <f>SUM(I21:I26)</f>
        <v>0</v>
      </c>
      <c r="J27" s="37"/>
    </row>
    <row r="28" spans="1:9" ht="12.75">
      <c r="A28" s="89"/>
      <c r="B28" s="89"/>
      <c r="C28" s="89"/>
      <c r="D28" s="89"/>
      <c r="E28" s="89"/>
      <c r="F28" s="89"/>
      <c r="G28" s="89"/>
      <c r="H28" s="89"/>
      <c r="I28" s="89"/>
    </row>
    <row r="29" spans="1:10" ht="15" customHeight="1">
      <c r="A29" s="180" t="s">
        <v>237</v>
      </c>
      <c r="B29" s="181"/>
      <c r="C29" s="181"/>
      <c r="D29" s="181"/>
      <c r="E29" s="182"/>
      <c r="F29" s="183">
        <f>I18+I27</f>
        <v>0</v>
      </c>
      <c r="G29" s="184"/>
      <c r="H29" s="184"/>
      <c r="I29" s="185"/>
      <c r="J29" s="37"/>
    </row>
    <row r="30" spans="1:9" ht="12.75">
      <c r="A30" s="82"/>
      <c r="B30" s="82"/>
      <c r="C30" s="82"/>
      <c r="D30" s="82"/>
      <c r="E30" s="82"/>
      <c r="F30" s="82"/>
      <c r="G30" s="82"/>
      <c r="H30" s="82"/>
      <c r="I30" s="82"/>
    </row>
    <row r="33" spans="1:9" ht="15" customHeight="1">
      <c r="A33" s="186" t="s">
        <v>238</v>
      </c>
      <c r="B33" s="187"/>
      <c r="C33" s="187"/>
      <c r="D33" s="187"/>
      <c r="E33" s="187"/>
      <c r="F33" s="90"/>
      <c r="G33" s="90"/>
      <c r="H33" s="90"/>
      <c r="I33" s="90"/>
    </row>
    <row r="34" spans="1:10" ht="12.75">
      <c r="A34" s="188" t="s">
        <v>239</v>
      </c>
      <c r="B34" s="189"/>
      <c r="C34" s="189"/>
      <c r="D34" s="189"/>
      <c r="E34" s="190"/>
      <c r="F34" s="91" t="s">
        <v>242</v>
      </c>
      <c r="G34" s="91" t="s">
        <v>243</v>
      </c>
      <c r="H34" s="91" t="s">
        <v>244</v>
      </c>
      <c r="I34" s="91" t="s">
        <v>242</v>
      </c>
      <c r="J34" s="37"/>
    </row>
    <row r="35" spans="1:10" ht="12.75">
      <c r="A35" s="174"/>
      <c r="B35" s="175"/>
      <c r="C35" s="175"/>
      <c r="D35" s="175"/>
      <c r="E35" s="176"/>
      <c r="F35" s="93">
        <v>0</v>
      </c>
      <c r="G35" s="95"/>
      <c r="H35" s="95"/>
      <c r="I35" s="93">
        <f>F35</f>
        <v>0</v>
      </c>
      <c r="J35" s="5"/>
    </row>
    <row r="36" spans="1:10" ht="12.75">
      <c r="A36" s="177" t="s">
        <v>240</v>
      </c>
      <c r="B36" s="178"/>
      <c r="C36" s="178"/>
      <c r="D36" s="178"/>
      <c r="E36" s="179"/>
      <c r="F36" s="45"/>
      <c r="G36" s="96"/>
      <c r="H36" s="96"/>
      <c r="I36" s="97">
        <f>SUM(I35:I35)</f>
        <v>0</v>
      </c>
      <c r="J36" s="37"/>
    </row>
    <row r="37" spans="1:9" ht="12.75">
      <c r="A37" s="82"/>
      <c r="B37" s="82"/>
      <c r="C37" s="82"/>
      <c r="D37" s="82"/>
      <c r="E37" s="82"/>
      <c r="F37" s="82"/>
      <c r="G37" s="82"/>
      <c r="H37" s="82"/>
      <c r="I37" s="82"/>
    </row>
  </sheetData>
  <sheetProtection/>
  <mergeCells count="51">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3:E13"/>
    <mergeCell ref="A14:E14"/>
    <mergeCell ref="A15:E15"/>
    <mergeCell ref="A16:E16"/>
    <mergeCell ref="A17:E17"/>
    <mergeCell ref="A18:E18"/>
    <mergeCell ref="A20:E20"/>
    <mergeCell ref="A21:E21"/>
    <mergeCell ref="A22:E22"/>
    <mergeCell ref="A23:E23"/>
    <mergeCell ref="A24:E24"/>
    <mergeCell ref="A25:E25"/>
    <mergeCell ref="A35:E35"/>
    <mergeCell ref="A36:E36"/>
    <mergeCell ref="A26:E26"/>
    <mergeCell ref="A27:E27"/>
    <mergeCell ref="A29:E29"/>
    <mergeCell ref="F29:I29"/>
    <mergeCell ref="A33:E33"/>
    <mergeCell ref="A34:E34"/>
  </mergeCells>
  <printOptions/>
  <pageMargins left="0.394" right="0.394" top="0.591" bottom="0.59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Lubomír Řezníček</dc:creator>
  <cp:keywords/>
  <dc:description/>
  <cp:lastModifiedBy>OU Stvolová</cp:lastModifiedBy>
  <cp:lastPrinted>2022-03-20T15:20:51Z</cp:lastPrinted>
  <dcterms:created xsi:type="dcterms:W3CDTF">2022-03-11T14:08:22Z</dcterms:created>
  <dcterms:modified xsi:type="dcterms:W3CDTF">2022-03-20T15:23:41Z</dcterms:modified>
  <cp:category/>
  <cp:version/>
  <cp:contentType/>
  <cp:contentStatus/>
</cp:coreProperties>
</file>